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.заявки\2023\"/>
    </mc:Choice>
  </mc:AlternateContent>
  <bookViews>
    <workbookView xWindow="0" yWindow="2760" windowWidth="11475" windowHeight="4845" tabRatio="944" firstSheet="6" activeTab="21"/>
  </bookViews>
  <sheets>
    <sheet name="общ без пов" sheetId="128" r:id="rId1"/>
    <sheet name="расчет 100%" sheetId="121" r:id="rId2"/>
    <sheet name="расч квал кат" sheetId="122" r:id="rId3"/>
    <sheet name="магистр" sheetId="123" r:id="rId4"/>
    <sheet name="111 непедаг" sheetId="124" r:id="rId5"/>
    <sheet name="113" sheetId="25" r:id="rId6"/>
    <sheet name="121" sheetId="5" r:id="rId7"/>
    <sheet name="122" sheetId="6" r:id="rId8"/>
    <sheet name="соц.страх" sheetId="46" r:id="rId9"/>
    <sheet name="123" sheetId="7" r:id="rId10"/>
    <sheet name="139гсм" sheetId="82" r:id="rId11"/>
    <sheet name="139канц.хоз" sheetId="9" r:id="rId12"/>
    <sheet name="су" sheetId="10" r:id="rId13"/>
    <sheet name="эл" sheetId="11" r:id="rId14"/>
    <sheet name="теп" sheetId="12" r:id="rId15"/>
    <sheet name="142" sheetId="13" r:id="rId16"/>
    <sheet name="146" sheetId="14" r:id="rId17"/>
    <sheet name="151" sheetId="15" r:id="rId18"/>
    <sheet name="159" sheetId="16" r:id="rId19"/>
    <sheet name="пр47-159" sheetId="18" r:id="rId20"/>
    <sheet name="пр47" sheetId="19" r:id="rId21"/>
    <sheet name="пр50" sheetId="20" r:id="rId22"/>
  </sheets>
  <externalReferences>
    <externalReference r:id="rId23"/>
  </externalReferences>
  <definedNames>
    <definedName name="_xlnm._FilterDatabase" localSheetId="2" hidden="1">'расч квал кат'!$A$6:$CP$11</definedName>
    <definedName name="_xlnm.Print_Area" localSheetId="2">'расч квал кат'!$A$1:$CN$374</definedName>
  </definedNames>
  <calcPr calcId="162913"/>
</workbook>
</file>

<file path=xl/calcChain.xml><?xml version="1.0" encoding="utf-8"?>
<calcChain xmlns="http://schemas.openxmlformats.org/spreadsheetml/2006/main">
  <c r="C13" i="20" l="1"/>
  <c r="E13" i="20"/>
  <c r="F13" i="20"/>
  <c r="G13" i="20"/>
  <c r="B13" i="20"/>
  <c r="B15" i="25" l="1"/>
  <c r="B16" i="25"/>
  <c r="B17" i="25"/>
  <c r="B18" i="25"/>
  <c r="B19" i="25"/>
  <c r="B20" i="25"/>
  <c r="B21" i="25"/>
  <c r="B22" i="25"/>
  <c r="B14" i="25"/>
  <c r="U29" i="128"/>
  <c r="T29" i="128"/>
  <c r="S29" i="128"/>
  <c r="R29" i="128"/>
  <c r="Q29" i="128"/>
  <c r="O29" i="128"/>
  <c r="V28" i="128"/>
  <c r="N28" i="128"/>
  <c r="Y28" i="128" s="1"/>
  <c r="V27" i="128"/>
  <c r="N27" i="128"/>
  <c r="Y27" i="128" s="1"/>
  <c r="Y26" i="128"/>
  <c r="V26" i="128"/>
  <c r="N26" i="128"/>
  <c r="W26" i="128" s="1"/>
  <c r="X26" i="128" s="1"/>
  <c r="Z26" i="128" s="1"/>
  <c r="V25" i="128"/>
  <c r="N25" i="128"/>
  <c r="Y25" i="128" s="1"/>
  <c r="V23" i="128"/>
  <c r="N23" i="128"/>
  <c r="Y23" i="128" s="1"/>
  <c r="M23" i="128"/>
  <c r="Y22" i="128"/>
  <c r="V22" i="128"/>
  <c r="W22" i="128" s="1"/>
  <c r="X22" i="128" s="1"/>
  <c r="Z22" i="128" s="1"/>
  <c r="N22" i="128"/>
  <c r="M22" i="128"/>
  <c r="V21" i="128"/>
  <c r="N21" i="128"/>
  <c r="Y21" i="128" s="1"/>
  <c r="M21" i="128"/>
  <c r="Y20" i="128"/>
  <c r="V20" i="128"/>
  <c r="Q20" i="128"/>
  <c r="N20" i="128"/>
  <c r="W20" i="128" s="1"/>
  <c r="X20" i="128" s="1"/>
  <c r="Z20" i="128" s="1"/>
  <c r="M20" i="128"/>
  <c r="V18" i="128"/>
  <c r="N18" i="128"/>
  <c r="N29" i="128" s="1"/>
  <c r="M18" i="128"/>
  <c r="M29" i="128" s="1"/>
  <c r="Y17" i="128"/>
  <c r="V17" i="128"/>
  <c r="N17" i="128"/>
  <c r="W17" i="128" s="1"/>
  <c r="X17" i="128" s="1"/>
  <c r="Z17" i="128" s="1"/>
  <c r="M17" i="128"/>
  <c r="Y16" i="128"/>
  <c r="V16" i="128"/>
  <c r="W16" i="128" s="1"/>
  <c r="X16" i="128" s="1"/>
  <c r="Z16" i="128" s="1"/>
  <c r="N16" i="128"/>
  <c r="M16" i="128"/>
  <c r="V15" i="128"/>
  <c r="V29" i="128" s="1"/>
  <c r="N15" i="128"/>
  <c r="Y15" i="128" s="1"/>
  <c r="M15" i="128"/>
  <c r="W25" i="128" l="1"/>
  <c r="X25" i="128" s="1"/>
  <c r="Z25" i="128" s="1"/>
  <c r="W27" i="128"/>
  <c r="X27" i="128" s="1"/>
  <c r="Z27" i="128" s="1"/>
  <c r="W18" i="128"/>
  <c r="X18" i="128" s="1"/>
  <c r="Y18" i="128"/>
  <c r="Y29" i="128" s="1"/>
  <c r="W15" i="128"/>
  <c r="W21" i="128"/>
  <c r="X21" i="128" s="1"/>
  <c r="Z21" i="128" s="1"/>
  <c r="W28" i="128"/>
  <c r="X28" i="128" s="1"/>
  <c r="Z28" i="128" s="1"/>
  <c r="W23" i="128"/>
  <c r="X23" i="128" s="1"/>
  <c r="Z23" i="128" s="1"/>
  <c r="W29" i="128" l="1"/>
  <c r="X15" i="128"/>
  <c r="Z18" i="128"/>
  <c r="X29" i="128" l="1"/>
  <c r="Z15" i="128"/>
  <c r="Z29" i="128" s="1"/>
  <c r="E26" i="14" l="1"/>
  <c r="E15" i="14" s="1"/>
  <c r="E25" i="14" l="1"/>
  <c r="D21" i="20" l="1"/>
  <c r="D19" i="20" s="1"/>
  <c r="D13" i="20" s="1"/>
  <c r="C19" i="20"/>
  <c r="B19" i="20"/>
  <c r="B15" i="20" l="1"/>
  <c r="C15" i="20"/>
  <c r="D15" i="20"/>
  <c r="E15" i="20"/>
  <c r="F15" i="20"/>
  <c r="G15" i="20"/>
  <c r="E19" i="16"/>
  <c r="C16" i="12"/>
  <c r="E24" i="14"/>
  <c r="D16" i="9"/>
  <c r="Q25" i="124"/>
  <c r="P25" i="124"/>
  <c r="O25" i="124"/>
  <c r="N25" i="124"/>
  <c r="O24" i="124"/>
  <c r="P24" i="124" s="1"/>
  <c r="Q24" i="124" s="1"/>
  <c r="N24" i="124"/>
  <c r="Q23" i="124"/>
  <c r="P23" i="124"/>
  <c r="O23" i="124"/>
  <c r="N23" i="124"/>
  <c r="O22" i="124"/>
  <c r="P22" i="124" s="1"/>
  <c r="Q22" i="124" s="1"/>
  <c r="N22" i="124"/>
  <c r="Q20" i="124"/>
  <c r="P20" i="124"/>
  <c r="O20" i="124"/>
  <c r="N20" i="124"/>
  <c r="M20" i="124"/>
  <c r="P19" i="124"/>
  <c r="Q19" i="124" s="1"/>
  <c r="O19" i="124"/>
  <c r="N19" i="124"/>
  <c r="M19" i="124"/>
  <c r="S18" i="124"/>
  <c r="R18" i="124"/>
  <c r="Q18" i="124"/>
  <c r="P18" i="124"/>
  <c r="O18" i="124"/>
  <c r="N18" i="124"/>
  <c r="M18" i="124"/>
  <c r="N16" i="124"/>
  <c r="M16" i="124"/>
  <c r="O15" i="124"/>
  <c r="P15" i="124" s="1"/>
  <c r="N15" i="124"/>
  <c r="M15" i="124"/>
  <c r="M26" i="124" s="1"/>
  <c r="B17" i="123"/>
  <c r="D16" i="123"/>
  <c r="C16" i="123"/>
  <c r="D15" i="123"/>
  <c r="C15" i="123"/>
  <c r="D14" i="123"/>
  <c r="C14" i="123"/>
  <c r="C17" i="123" s="1"/>
  <c r="CI374" i="122"/>
  <c r="CF374" i="122"/>
  <c r="CC374" i="122"/>
  <c r="BZ374" i="122"/>
  <c r="BW374" i="122"/>
  <c r="BT374" i="122"/>
  <c r="BQ374" i="122"/>
  <c r="BN374" i="122"/>
  <c r="AS374" i="122"/>
  <c r="AP374" i="122"/>
  <c r="AM374" i="122"/>
  <c r="AJ374" i="122"/>
  <c r="AG374" i="122"/>
  <c r="AD374" i="122"/>
  <c r="AA374" i="122"/>
  <c r="X374" i="122"/>
  <c r="CI373" i="122"/>
  <c r="CF373" i="122"/>
  <c r="CC373" i="122"/>
  <c r="BZ373" i="122"/>
  <c r="BW373" i="122"/>
  <c r="BT373" i="122"/>
  <c r="BQ373" i="122"/>
  <c r="BN373" i="122"/>
  <c r="AS373" i="122"/>
  <c r="AP373" i="122"/>
  <c r="AM373" i="122"/>
  <c r="AJ373" i="122"/>
  <c r="AG373" i="122"/>
  <c r="AD373" i="122"/>
  <c r="AA373" i="122"/>
  <c r="X373" i="122"/>
  <c r="CI369" i="122"/>
  <c r="CF369" i="122"/>
  <c r="CC369" i="122"/>
  <c r="BZ369" i="122"/>
  <c r="BW369" i="122"/>
  <c r="BT369" i="122"/>
  <c r="BQ369" i="122"/>
  <c r="BN369" i="122"/>
  <c r="BM369" i="122"/>
  <c r="BK369" i="122"/>
  <c r="BJ369" i="122"/>
  <c r="BH369" i="122"/>
  <c r="BG369" i="122"/>
  <c r="BE369" i="122"/>
  <c r="BD369" i="122"/>
  <c r="BB369" i="122"/>
  <c r="BA369" i="122"/>
  <c r="AY369" i="122"/>
  <c r="AX369" i="122"/>
  <c r="AV369" i="122"/>
  <c r="AS369" i="122"/>
  <c r="AP369" i="122"/>
  <c r="AM369" i="122"/>
  <c r="AJ369" i="122"/>
  <c r="AG369" i="122"/>
  <c r="AD369" i="122"/>
  <c r="AA369" i="122"/>
  <c r="X369" i="122"/>
  <c r="W369" i="122"/>
  <c r="U369" i="122"/>
  <c r="T369" i="122"/>
  <c r="R369" i="122"/>
  <c r="Q369" i="122"/>
  <c r="O369" i="122"/>
  <c r="N369" i="122"/>
  <c r="L369" i="122"/>
  <c r="K369" i="122"/>
  <c r="I369" i="122"/>
  <c r="H369" i="122"/>
  <c r="F369" i="122"/>
  <c r="D368" i="122"/>
  <c r="D367" i="122"/>
  <c r="AH367" i="122" s="1"/>
  <c r="AH366" i="122"/>
  <c r="AI366" i="122" s="1"/>
  <c r="Y366" i="122"/>
  <c r="E366" i="122"/>
  <c r="BX366" i="122" s="1"/>
  <c r="D366" i="122"/>
  <c r="AB366" i="122" s="1"/>
  <c r="E365" i="122"/>
  <c r="BX365" i="122" s="1"/>
  <c r="D365" i="122"/>
  <c r="AH365" i="122" s="1"/>
  <c r="D364" i="122"/>
  <c r="AE364" i="122" s="1"/>
  <c r="AI363" i="122"/>
  <c r="AH363" i="122"/>
  <c r="AT363" i="122" s="1"/>
  <c r="AU363" i="122" s="1"/>
  <c r="AC363" i="122"/>
  <c r="AB363" i="122"/>
  <c r="AN363" i="122" s="1"/>
  <c r="AO363" i="122" s="1"/>
  <c r="Y363" i="122"/>
  <c r="AK363" i="122" s="1"/>
  <c r="AL363" i="122" s="1"/>
  <c r="E363" i="122"/>
  <c r="BX363" i="122" s="1"/>
  <c r="D363" i="122"/>
  <c r="AE363" i="122" s="1"/>
  <c r="AE362" i="122"/>
  <c r="D362" i="122"/>
  <c r="AB362" i="122" s="1"/>
  <c r="E361" i="122"/>
  <c r="BO361" i="122" s="1"/>
  <c r="D361" i="122"/>
  <c r="AB361" i="122" s="1"/>
  <c r="AH360" i="122"/>
  <c r="D360" i="122"/>
  <c r="AE360" i="122" s="1"/>
  <c r="AI359" i="122"/>
  <c r="AH359" i="122"/>
  <c r="AT359" i="122" s="1"/>
  <c r="AU359" i="122" s="1"/>
  <c r="D359" i="122"/>
  <c r="AE359" i="122" s="1"/>
  <c r="AT358" i="122"/>
  <c r="AU358" i="122" s="1"/>
  <c r="AH358" i="122"/>
  <c r="AI358" i="122" s="1"/>
  <c r="AB358" i="122"/>
  <c r="AC358" i="122" s="1"/>
  <c r="Y358" i="122"/>
  <c r="Z358" i="122" s="1"/>
  <c r="D358" i="122"/>
  <c r="AE358" i="122" s="1"/>
  <c r="AB357" i="122"/>
  <c r="AN357" i="122" s="1"/>
  <c r="AO357" i="122" s="1"/>
  <c r="D357" i="122"/>
  <c r="AH357" i="122" s="1"/>
  <c r="D356" i="122"/>
  <c r="E355" i="122"/>
  <c r="D355" i="122"/>
  <c r="AH355" i="122" s="1"/>
  <c r="AH354" i="122"/>
  <c r="AI354" i="122" s="1"/>
  <c r="AE354" i="122"/>
  <c r="AF354" i="122" s="1"/>
  <c r="Y354" i="122"/>
  <c r="D354" i="122"/>
  <c r="AB354" i="122" s="1"/>
  <c r="AH353" i="122"/>
  <c r="AT353" i="122" s="1"/>
  <c r="AU353" i="122" s="1"/>
  <c r="Y353" i="122"/>
  <c r="AK353" i="122" s="1"/>
  <c r="AL353" i="122" s="1"/>
  <c r="E353" i="122"/>
  <c r="BX353" i="122" s="1"/>
  <c r="D353" i="122"/>
  <c r="AE353" i="122" s="1"/>
  <c r="AK352" i="122"/>
  <c r="AL352" i="122" s="1"/>
  <c r="AH352" i="122"/>
  <c r="AI352" i="122" s="1"/>
  <c r="AB352" i="122"/>
  <c r="Y352" i="122"/>
  <c r="Z352" i="122" s="1"/>
  <c r="D352" i="122"/>
  <c r="E352" i="122" s="1"/>
  <c r="E351" i="122"/>
  <c r="BX351" i="122" s="1"/>
  <c r="D351" i="122"/>
  <c r="Y351" i="122" s="1"/>
  <c r="AE350" i="122"/>
  <c r="D350" i="122"/>
  <c r="AE349" i="122"/>
  <c r="AQ349" i="122" s="1"/>
  <c r="AR349" i="122" s="1"/>
  <c r="E349" i="122"/>
  <c r="D349" i="122"/>
  <c r="AB349" i="122" s="1"/>
  <c r="D348" i="122"/>
  <c r="AH348" i="122" s="1"/>
  <c r="E347" i="122"/>
  <c r="BR347" i="122" s="1"/>
  <c r="D347" i="122"/>
  <c r="AE347" i="122" s="1"/>
  <c r="D346" i="122"/>
  <c r="AH346" i="122" s="1"/>
  <c r="AI346" i="122" s="1"/>
  <c r="AE345" i="122"/>
  <c r="D345" i="122"/>
  <c r="AH345" i="122" s="1"/>
  <c r="AH344" i="122"/>
  <c r="D344" i="122"/>
  <c r="Y344" i="122" s="1"/>
  <c r="AK343" i="122"/>
  <c r="AL343" i="122" s="1"/>
  <c r="AI343" i="122"/>
  <c r="AH343" i="122"/>
  <c r="AT343" i="122" s="1"/>
  <c r="AU343" i="122" s="1"/>
  <c r="AE343" i="122"/>
  <c r="AB343" i="122"/>
  <c r="Z343" i="122"/>
  <c r="Y343" i="122"/>
  <c r="D343" i="122"/>
  <c r="E343" i="122" s="1"/>
  <c r="D342" i="122"/>
  <c r="AL341" i="122"/>
  <c r="AK341" i="122"/>
  <c r="AH341" i="122"/>
  <c r="AB341" i="122"/>
  <c r="AC341" i="122" s="1"/>
  <c r="Z341" i="122"/>
  <c r="D341" i="122"/>
  <c r="Y341" i="122" s="1"/>
  <c r="D340" i="122"/>
  <c r="AH340" i="122" s="1"/>
  <c r="AT340" i="122" s="1"/>
  <c r="AU340" i="122" s="1"/>
  <c r="AH339" i="122"/>
  <c r="D339" i="122"/>
  <c r="Y339" i="122" s="1"/>
  <c r="AI338" i="122"/>
  <c r="AH338" i="122"/>
  <c r="AT338" i="122" s="1"/>
  <c r="AU338" i="122" s="1"/>
  <c r="AB338" i="122"/>
  <c r="Z338" i="122"/>
  <c r="Y338" i="122"/>
  <c r="AK338" i="122" s="1"/>
  <c r="AL338" i="122" s="1"/>
  <c r="D338" i="122"/>
  <c r="E338" i="122" s="1"/>
  <c r="BO338" i="122" s="1"/>
  <c r="D337" i="122"/>
  <c r="Y337" i="122" s="1"/>
  <c r="BY336" i="122"/>
  <c r="BU336" i="122"/>
  <c r="AL336" i="122"/>
  <c r="AH336" i="122"/>
  <c r="AE336" i="122"/>
  <c r="E336" i="122"/>
  <c r="BX336" i="122" s="1"/>
  <c r="CJ336" i="122" s="1"/>
  <c r="CK336" i="122" s="1"/>
  <c r="D336" i="122"/>
  <c r="Y336" i="122" s="1"/>
  <c r="AK336" i="122" s="1"/>
  <c r="D335" i="122"/>
  <c r="Y335" i="122" s="1"/>
  <c r="D334" i="122"/>
  <c r="AH334" i="122" s="1"/>
  <c r="AE333" i="122"/>
  <c r="D333" i="122"/>
  <c r="AH332" i="122"/>
  <c r="Z332" i="122"/>
  <c r="Y332" i="122"/>
  <c r="AK332" i="122" s="1"/>
  <c r="AL332" i="122" s="1"/>
  <c r="D332" i="122"/>
  <c r="E332" i="122" s="1"/>
  <c r="BR332" i="122" s="1"/>
  <c r="AE331" i="122"/>
  <c r="AB331" i="122"/>
  <c r="D331" i="122"/>
  <c r="AH331" i="122" s="1"/>
  <c r="D330" i="122"/>
  <c r="D329" i="122"/>
  <c r="Y329" i="122" s="1"/>
  <c r="AK329" i="122" s="1"/>
  <c r="AL329" i="122" s="1"/>
  <c r="E328" i="122"/>
  <c r="D328" i="122"/>
  <c r="AH328" i="122" s="1"/>
  <c r="AT328" i="122" s="1"/>
  <c r="AU328" i="122" s="1"/>
  <c r="D327" i="122"/>
  <c r="Y327" i="122" s="1"/>
  <c r="AQ326" i="122"/>
  <c r="AR326" i="122" s="1"/>
  <c r="AI326" i="122"/>
  <c r="AH326" i="122"/>
  <c r="AT326" i="122" s="1"/>
  <c r="AU326" i="122" s="1"/>
  <c r="AE326" i="122"/>
  <c r="AF326" i="122" s="1"/>
  <c r="AB326" i="122"/>
  <c r="Y326" i="122"/>
  <c r="D326" i="122"/>
  <c r="E326" i="122" s="1"/>
  <c r="BO326" i="122" s="1"/>
  <c r="D325" i="122"/>
  <c r="BY324" i="122"/>
  <c r="BU324" i="122"/>
  <c r="BV324" i="122" s="1"/>
  <c r="AI324" i="122"/>
  <c r="AH324" i="122"/>
  <c r="AT324" i="122" s="1"/>
  <c r="AU324" i="122" s="1"/>
  <c r="E324" i="122"/>
  <c r="BX324" i="122" s="1"/>
  <c r="CJ324" i="122" s="1"/>
  <c r="CK324" i="122" s="1"/>
  <c r="D324" i="122"/>
  <c r="Y324" i="122" s="1"/>
  <c r="Y323" i="122"/>
  <c r="D323" i="122"/>
  <c r="AB323" i="122" s="1"/>
  <c r="D322" i="122"/>
  <c r="AH322" i="122" s="1"/>
  <c r="D321" i="122"/>
  <c r="AH321" i="122" s="1"/>
  <c r="AB320" i="122"/>
  <c r="D320" i="122"/>
  <c r="D319" i="122"/>
  <c r="AE318" i="122"/>
  <c r="E318" i="122"/>
  <c r="BO318" i="122" s="1"/>
  <c r="D318" i="122"/>
  <c r="D317" i="122"/>
  <c r="AE316" i="122"/>
  <c r="AF316" i="122" s="1"/>
  <c r="AB316" i="122"/>
  <c r="D316" i="122"/>
  <c r="Y316" i="122" s="1"/>
  <c r="D315" i="122"/>
  <c r="AB315" i="122" s="1"/>
  <c r="D314" i="122"/>
  <c r="D313" i="122"/>
  <c r="D312" i="122"/>
  <c r="AB312" i="122" s="1"/>
  <c r="AT311" i="122"/>
  <c r="AU311" i="122" s="1"/>
  <c r="AB311" i="122"/>
  <c r="D311" i="122"/>
  <c r="AH311" i="122" s="1"/>
  <c r="AI311" i="122" s="1"/>
  <c r="Y310" i="122"/>
  <c r="D310" i="122"/>
  <c r="AH310" i="122" s="1"/>
  <c r="E309" i="122"/>
  <c r="BX309" i="122" s="1"/>
  <c r="D309" i="122"/>
  <c r="Y309" i="122" s="1"/>
  <c r="AE308" i="122"/>
  <c r="AQ308" i="122" s="1"/>
  <c r="AR308" i="122" s="1"/>
  <c r="Z308" i="122"/>
  <c r="Y308" i="122"/>
  <c r="AK308" i="122" s="1"/>
  <c r="AL308" i="122" s="1"/>
  <c r="E308" i="122"/>
  <c r="D308" i="122"/>
  <c r="AH308" i="122" s="1"/>
  <c r="D307" i="122"/>
  <c r="AH307" i="122" s="1"/>
  <c r="Z306" i="122"/>
  <c r="Y306" i="122"/>
  <c r="AK306" i="122" s="1"/>
  <c r="AL306" i="122" s="1"/>
  <c r="D306" i="122"/>
  <c r="D305" i="122"/>
  <c r="BR304" i="122"/>
  <c r="BS304" i="122" s="1"/>
  <c r="AL304" i="122"/>
  <c r="AK304" i="122"/>
  <c r="AB304" i="122"/>
  <c r="Z304" i="122"/>
  <c r="E304" i="122"/>
  <c r="BU304" i="122" s="1"/>
  <c r="D304" i="122"/>
  <c r="Y304" i="122" s="1"/>
  <c r="E303" i="122"/>
  <c r="BX303" i="122" s="1"/>
  <c r="CJ303" i="122" s="1"/>
  <c r="CK303" i="122" s="1"/>
  <c r="D303" i="122"/>
  <c r="AE302" i="122"/>
  <c r="AF302" i="122" s="1"/>
  <c r="Y302" i="122"/>
  <c r="D302" i="122"/>
  <c r="AH302" i="122" s="1"/>
  <c r="AB301" i="122"/>
  <c r="Y301" i="122"/>
  <c r="AK301" i="122" s="1"/>
  <c r="AL301" i="122" s="1"/>
  <c r="E301" i="122"/>
  <c r="BO301" i="122" s="1"/>
  <c r="D301" i="122"/>
  <c r="AH301" i="122" s="1"/>
  <c r="D300" i="122"/>
  <c r="AE299" i="122"/>
  <c r="E299" i="122"/>
  <c r="BR299" i="122" s="1"/>
  <c r="D299" i="122"/>
  <c r="Y299" i="122" s="1"/>
  <c r="D298" i="122"/>
  <c r="D297" i="122"/>
  <c r="AF296" i="122"/>
  <c r="AE296" i="122"/>
  <c r="AQ296" i="122" s="1"/>
  <c r="AR296" i="122" s="1"/>
  <c r="D296" i="122"/>
  <c r="Y296" i="122" s="1"/>
  <c r="D295" i="122"/>
  <c r="AE294" i="122"/>
  <c r="AF294" i="122" s="1"/>
  <c r="Y294" i="122"/>
  <c r="E294" i="122"/>
  <c r="D294" i="122"/>
  <c r="AH294" i="122" s="1"/>
  <c r="D293" i="122"/>
  <c r="AB293" i="122" s="1"/>
  <c r="AC293" i="122" s="1"/>
  <c r="D292" i="122"/>
  <c r="AH291" i="122"/>
  <c r="AT291" i="122" s="1"/>
  <c r="AU291" i="122" s="1"/>
  <c r="E291" i="122"/>
  <c r="BX291" i="122" s="1"/>
  <c r="BY291" i="122" s="1"/>
  <c r="D291" i="122"/>
  <c r="Y291" i="122" s="1"/>
  <c r="D290" i="122"/>
  <c r="D289" i="122"/>
  <c r="Y289" i="122" s="1"/>
  <c r="D288" i="122"/>
  <c r="Y288" i="122" s="1"/>
  <c r="D287" i="122"/>
  <c r="D286" i="122"/>
  <c r="E286" i="122" s="1"/>
  <c r="D285" i="122"/>
  <c r="D284" i="122"/>
  <c r="E284" i="122" s="1"/>
  <c r="D283" i="122"/>
  <c r="AB283" i="122" s="1"/>
  <c r="AH282" i="122"/>
  <c r="D282" i="122"/>
  <c r="AE282" i="122" s="1"/>
  <c r="AQ282" i="122" s="1"/>
  <c r="AR282" i="122" s="1"/>
  <c r="D281" i="122"/>
  <c r="BU280" i="122"/>
  <c r="E280" i="122"/>
  <c r="D280" i="122"/>
  <c r="AH280" i="122" s="1"/>
  <c r="AE279" i="122"/>
  <c r="AF279" i="122" s="1"/>
  <c r="AB279" i="122"/>
  <c r="D279" i="122"/>
  <c r="AH279" i="122" s="1"/>
  <c r="D278" i="122"/>
  <c r="Y278" i="122" s="1"/>
  <c r="Z278" i="122" s="1"/>
  <c r="AE277" i="122"/>
  <c r="E277" i="122"/>
  <c r="BR277" i="122" s="1"/>
  <c r="BS277" i="122" s="1"/>
  <c r="D277" i="122"/>
  <c r="AH277" i="122" s="1"/>
  <c r="AE276" i="122"/>
  <c r="AB276" i="122"/>
  <c r="AN276" i="122" s="1"/>
  <c r="AO276" i="122" s="1"/>
  <c r="Y276" i="122"/>
  <c r="E276" i="122"/>
  <c r="D276" i="122"/>
  <c r="AH276" i="122" s="1"/>
  <c r="AI276" i="122" s="1"/>
  <c r="D275" i="122"/>
  <c r="AE275" i="122" s="1"/>
  <c r="E274" i="122"/>
  <c r="D274" i="122"/>
  <c r="AH274" i="122" s="1"/>
  <c r="AI274" i="122" s="1"/>
  <c r="Y273" i="122"/>
  <c r="Z273" i="122" s="1"/>
  <c r="D273" i="122"/>
  <c r="AB273" i="122" s="1"/>
  <c r="AH272" i="122"/>
  <c r="AT272" i="122" s="1"/>
  <c r="AU272" i="122" s="1"/>
  <c r="E272" i="122"/>
  <c r="BO272" i="122" s="1"/>
  <c r="D272" i="122"/>
  <c r="Y272" i="122" s="1"/>
  <c r="Y271" i="122"/>
  <c r="Z271" i="122" s="1"/>
  <c r="D271" i="122"/>
  <c r="AB271" i="122" s="1"/>
  <c r="D270" i="122"/>
  <c r="D269" i="122"/>
  <c r="AH269" i="122" s="1"/>
  <c r="D268" i="122"/>
  <c r="AE267" i="122"/>
  <c r="AF267" i="122" s="1"/>
  <c r="AB267" i="122"/>
  <c r="D267" i="122"/>
  <c r="AH267" i="122" s="1"/>
  <c r="AL266" i="122"/>
  <c r="Y266" i="122"/>
  <c r="AK266" i="122" s="1"/>
  <c r="D266" i="122"/>
  <c r="AB266" i="122" s="1"/>
  <c r="D265" i="122"/>
  <c r="AH265" i="122" s="1"/>
  <c r="Y264" i="122"/>
  <c r="D264" i="122"/>
  <c r="E263" i="122"/>
  <c r="BX263" i="122" s="1"/>
  <c r="D263" i="122"/>
  <c r="AB263" i="122" s="1"/>
  <c r="AN263" i="122" s="1"/>
  <c r="AO263" i="122" s="1"/>
  <c r="AE262" i="122"/>
  <c r="AB262" i="122"/>
  <c r="Y262" i="122"/>
  <c r="E262" i="122"/>
  <c r="D262" i="122"/>
  <c r="AH262" i="122" s="1"/>
  <c r="D261" i="122"/>
  <c r="AH261" i="122" s="1"/>
  <c r="AI261" i="122" s="1"/>
  <c r="E260" i="122"/>
  <c r="BR260" i="122" s="1"/>
  <c r="BS260" i="122" s="1"/>
  <c r="D260" i="122"/>
  <c r="AH260" i="122" s="1"/>
  <c r="AB259" i="122"/>
  <c r="AN259" i="122" s="1"/>
  <c r="AO259" i="122" s="1"/>
  <c r="Y259" i="122"/>
  <c r="E259" i="122"/>
  <c r="BU259" i="122" s="1"/>
  <c r="D259" i="122"/>
  <c r="E258" i="122"/>
  <c r="BO258" i="122" s="1"/>
  <c r="D258" i="122"/>
  <c r="AB258" i="122" s="1"/>
  <c r="AN258" i="122" s="1"/>
  <c r="AO258" i="122" s="1"/>
  <c r="AE257" i="122"/>
  <c r="AB257" i="122"/>
  <c r="D257" i="122"/>
  <c r="Y257" i="122" s="1"/>
  <c r="AB256" i="122"/>
  <c r="AN256" i="122" s="1"/>
  <c r="AO256" i="122" s="1"/>
  <c r="D256" i="122"/>
  <c r="AC255" i="122"/>
  <c r="AB255" i="122"/>
  <c r="AN255" i="122" s="1"/>
  <c r="AO255" i="122" s="1"/>
  <c r="D255" i="122"/>
  <c r="Y255" i="122" s="1"/>
  <c r="AK255" i="122" s="1"/>
  <c r="AL255" i="122" s="1"/>
  <c r="AT254" i="122"/>
  <c r="AU254" i="122" s="1"/>
  <c r="AE254" i="122"/>
  <c r="AQ254" i="122" s="1"/>
  <c r="AR254" i="122" s="1"/>
  <c r="AB254" i="122"/>
  <c r="AN254" i="122" s="1"/>
  <c r="AO254" i="122" s="1"/>
  <c r="Y254" i="122"/>
  <c r="D254" i="122"/>
  <c r="AH254" i="122" s="1"/>
  <c r="AI254" i="122" s="1"/>
  <c r="AF253" i="122"/>
  <c r="AE253" i="122"/>
  <c r="AQ253" i="122" s="1"/>
  <c r="AR253" i="122" s="1"/>
  <c r="D253" i="122"/>
  <c r="E253" i="122" s="1"/>
  <c r="E252" i="122"/>
  <c r="BO252" i="122" s="1"/>
  <c r="CA252" i="122" s="1"/>
  <c r="CB252" i="122" s="1"/>
  <c r="D252" i="122"/>
  <c r="AB252" i="122" s="1"/>
  <c r="E251" i="122"/>
  <c r="D251" i="122"/>
  <c r="AE251" i="122" s="1"/>
  <c r="AQ251" i="122" s="1"/>
  <c r="AR251" i="122" s="1"/>
  <c r="AE250" i="122"/>
  <c r="AB250" i="122"/>
  <c r="AN250" i="122" s="1"/>
  <c r="AO250" i="122" s="1"/>
  <c r="Y250" i="122"/>
  <c r="Z250" i="122" s="1"/>
  <c r="D250" i="122"/>
  <c r="AH250" i="122" s="1"/>
  <c r="AE249" i="122"/>
  <c r="AB249" i="122"/>
  <c r="Y249" i="122"/>
  <c r="Z249" i="122" s="1"/>
  <c r="D249" i="122"/>
  <c r="D248" i="122"/>
  <c r="D247" i="122"/>
  <c r="E247" i="122" s="1"/>
  <c r="BO247" i="122" s="1"/>
  <c r="BP247" i="122" s="1"/>
  <c r="CH246" i="122"/>
  <c r="CG246" i="122"/>
  <c r="CD246" i="122"/>
  <c r="CE246" i="122" s="1"/>
  <c r="AN246" i="122"/>
  <c r="AO246" i="122" s="1"/>
  <c r="AH246" i="122"/>
  <c r="D246" i="122"/>
  <c r="AB246" i="122" s="1"/>
  <c r="AC246" i="122" s="1"/>
  <c r="CG245" i="122"/>
  <c r="CH245" i="122" s="1"/>
  <c r="CD245" i="122"/>
  <c r="CE245" i="122" s="1"/>
  <c r="D245" i="122"/>
  <c r="AH245" i="122" s="1"/>
  <c r="AI245" i="122" s="1"/>
  <c r="CH244" i="122"/>
  <c r="CG244" i="122"/>
  <c r="CD244" i="122"/>
  <c r="CE244" i="122" s="1"/>
  <c r="AH244" i="122"/>
  <c r="AI244" i="122" s="1"/>
  <c r="D244" i="122"/>
  <c r="AB244" i="122" s="1"/>
  <c r="CG243" i="122"/>
  <c r="CH243" i="122" s="1"/>
  <c r="CD243" i="122"/>
  <c r="CE243" i="122" s="1"/>
  <c r="AB243" i="122"/>
  <c r="D243" i="122"/>
  <c r="Y243" i="122" s="1"/>
  <c r="Z243" i="122" s="1"/>
  <c r="CG242" i="122"/>
  <c r="CH242" i="122" s="1"/>
  <c r="CD242" i="122"/>
  <c r="CE242" i="122" s="1"/>
  <c r="D242" i="122"/>
  <c r="AE242" i="122" s="1"/>
  <c r="CG241" i="122"/>
  <c r="CH241" i="122" s="1"/>
  <c r="CE241" i="122"/>
  <c r="CD241" i="122"/>
  <c r="D241" i="122"/>
  <c r="D240" i="122"/>
  <c r="Y240" i="122" s="1"/>
  <c r="AH239" i="122"/>
  <c r="AI239" i="122" s="1"/>
  <c r="D239" i="122"/>
  <c r="AE239" i="122" s="1"/>
  <c r="AQ239" i="122" s="1"/>
  <c r="AR239" i="122" s="1"/>
  <c r="D238" i="122"/>
  <c r="AB238" i="122" s="1"/>
  <c r="Y237" i="122"/>
  <c r="D237" i="122"/>
  <c r="AB237" i="122" s="1"/>
  <c r="CI236" i="122"/>
  <c r="CF236" i="122"/>
  <c r="CC236" i="122"/>
  <c r="BZ236" i="122"/>
  <c r="BW236" i="122"/>
  <c r="BT236" i="122"/>
  <c r="BQ236" i="122"/>
  <c r="BN236" i="122"/>
  <c r="BM236" i="122"/>
  <c r="BK236" i="122"/>
  <c r="BJ236" i="122"/>
  <c r="BH236" i="122"/>
  <c r="BG236" i="122"/>
  <c r="BE236" i="122"/>
  <c r="BD236" i="122"/>
  <c r="BB236" i="122"/>
  <c r="BA236" i="122"/>
  <c r="AY236" i="122"/>
  <c r="AX236" i="122"/>
  <c r="AV236" i="122"/>
  <c r="AS236" i="122"/>
  <c r="AP236" i="122"/>
  <c r="AM236" i="122"/>
  <c r="AJ236" i="122"/>
  <c r="AG236" i="122"/>
  <c r="AD236" i="122"/>
  <c r="AA236" i="122"/>
  <c r="X236" i="122"/>
  <c r="W236" i="122"/>
  <c r="U236" i="122"/>
  <c r="T236" i="122"/>
  <c r="R236" i="122"/>
  <c r="Q236" i="122"/>
  <c r="O236" i="122"/>
  <c r="N236" i="122"/>
  <c r="L236" i="122"/>
  <c r="K236" i="122"/>
  <c r="I236" i="122"/>
  <c r="H236" i="122"/>
  <c r="F236" i="122"/>
  <c r="Y235" i="122"/>
  <c r="D235" i="122"/>
  <c r="AB235" i="122" s="1"/>
  <c r="E234" i="122"/>
  <c r="BR234" i="122" s="1"/>
  <c r="D234" i="122"/>
  <c r="AE234" i="122" s="1"/>
  <c r="AE233" i="122"/>
  <c r="AF233" i="122" s="1"/>
  <c r="AB233" i="122"/>
  <c r="AN233" i="122" s="1"/>
  <c r="AO233" i="122" s="1"/>
  <c r="D233" i="122"/>
  <c r="AH233" i="122" s="1"/>
  <c r="AE232" i="122"/>
  <c r="D232" i="122"/>
  <c r="AF231" i="122"/>
  <c r="AE231" i="122"/>
  <c r="AQ231" i="122" s="1"/>
  <c r="AR231" i="122" s="1"/>
  <c r="AB231" i="122"/>
  <c r="E231" i="122"/>
  <c r="BO231" i="122" s="1"/>
  <c r="CA231" i="122" s="1"/>
  <c r="CB231" i="122" s="1"/>
  <c r="D231" i="122"/>
  <c r="Y231" i="122" s="1"/>
  <c r="D230" i="122"/>
  <c r="Y230" i="122" s="1"/>
  <c r="AE229" i="122"/>
  <c r="D229" i="122"/>
  <c r="AB229" i="122" s="1"/>
  <c r="AN229" i="122" s="1"/>
  <c r="AO229" i="122" s="1"/>
  <c r="AE228" i="122"/>
  <c r="AF228" i="122" s="1"/>
  <c r="AB228" i="122"/>
  <c r="D228" i="122"/>
  <c r="AH228" i="122" s="1"/>
  <c r="AH227" i="122"/>
  <c r="D227" i="122"/>
  <c r="D226" i="122"/>
  <c r="AB226" i="122" s="1"/>
  <c r="D225" i="122"/>
  <c r="E225" i="122" s="1"/>
  <c r="BU225" i="122" s="1"/>
  <c r="BY224" i="122"/>
  <c r="AE224" i="122"/>
  <c r="Y224" i="122"/>
  <c r="AK224" i="122" s="1"/>
  <c r="AL224" i="122" s="1"/>
  <c r="E224" i="122"/>
  <c r="BX224" i="122" s="1"/>
  <c r="CJ224" i="122" s="1"/>
  <c r="CK224" i="122" s="1"/>
  <c r="D224" i="122"/>
  <c r="AB224" i="122" s="1"/>
  <c r="D223" i="122"/>
  <c r="Y223" i="122" s="1"/>
  <c r="AB222" i="122"/>
  <c r="AN222" i="122" s="1"/>
  <c r="AO222" i="122" s="1"/>
  <c r="D222" i="122"/>
  <c r="AE221" i="122"/>
  <c r="AF221" i="122" s="1"/>
  <c r="D221" i="122"/>
  <c r="AH221" i="122" s="1"/>
  <c r="AI221" i="122" s="1"/>
  <c r="D220" i="122"/>
  <c r="E219" i="122"/>
  <c r="D219" i="122"/>
  <c r="Y219" i="122" s="1"/>
  <c r="D218" i="122"/>
  <c r="AH218" i="122" s="1"/>
  <c r="AT218" i="122" s="1"/>
  <c r="AU218" i="122" s="1"/>
  <c r="AH217" i="122"/>
  <c r="AT217" i="122" s="1"/>
  <c r="AU217" i="122" s="1"/>
  <c r="AE217" i="122"/>
  <c r="D217" i="122"/>
  <c r="AB217" i="122" s="1"/>
  <c r="AN217" i="122" s="1"/>
  <c r="AO217" i="122" s="1"/>
  <c r="AB216" i="122"/>
  <c r="Y216" i="122"/>
  <c r="D216" i="122"/>
  <c r="AH216" i="122" s="1"/>
  <c r="AT216" i="122" s="1"/>
  <c r="AU216" i="122" s="1"/>
  <c r="D215" i="122"/>
  <c r="AH215" i="122" s="1"/>
  <c r="E214" i="122"/>
  <c r="D214" i="122"/>
  <c r="D213" i="122"/>
  <c r="E212" i="122"/>
  <c r="D212" i="122"/>
  <c r="AB212" i="122" s="1"/>
  <c r="D211" i="122"/>
  <c r="Y211" i="122" s="1"/>
  <c r="AK211" i="122" s="1"/>
  <c r="AL211" i="122" s="1"/>
  <c r="E210" i="122"/>
  <c r="BU210" i="122" s="1"/>
  <c r="D210" i="122"/>
  <c r="AH210" i="122" s="1"/>
  <c r="AU209" i="122"/>
  <c r="AT209" i="122"/>
  <c r="AE209" i="122"/>
  <c r="AF209" i="122" s="1"/>
  <c r="AB209" i="122"/>
  <c r="AN209" i="122" s="1"/>
  <c r="AO209" i="122" s="1"/>
  <c r="Y209" i="122"/>
  <c r="D209" i="122"/>
  <c r="AH209" i="122" s="1"/>
  <c r="AI209" i="122" s="1"/>
  <c r="AE208" i="122"/>
  <c r="AQ208" i="122" s="1"/>
  <c r="AR208" i="122" s="1"/>
  <c r="D208" i="122"/>
  <c r="E207" i="122"/>
  <c r="D207" i="122"/>
  <c r="Y207" i="122" s="1"/>
  <c r="D206" i="122"/>
  <c r="AH206" i="122" s="1"/>
  <c r="AE205" i="122"/>
  <c r="AC205" i="122"/>
  <c r="D205" i="122"/>
  <c r="AB205" i="122" s="1"/>
  <c r="AN205" i="122" s="1"/>
  <c r="AO205" i="122" s="1"/>
  <c r="AF204" i="122"/>
  <c r="AE204" i="122"/>
  <c r="AQ204" i="122" s="1"/>
  <c r="AR204" i="122" s="1"/>
  <c r="D204" i="122"/>
  <c r="AH204" i="122" s="1"/>
  <c r="AH203" i="122"/>
  <c r="D203" i="122"/>
  <c r="D202" i="122"/>
  <c r="D201" i="122"/>
  <c r="AH200" i="122"/>
  <c r="Y200" i="122"/>
  <c r="Z200" i="122" s="1"/>
  <c r="E200" i="122"/>
  <c r="D200" i="122"/>
  <c r="AB200" i="122" s="1"/>
  <c r="D199" i="122"/>
  <c r="AE199" i="122" s="1"/>
  <c r="AF199" i="122" s="1"/>
  <c r="Z198" i="122"/>
  <c r="Y198" i="122"/>
  <c r="AK198" i="122" s="1"/>
  <c r="AL198" i="122" s="1"/>
  <c r="D198" i="122"/>
  <c r="E198" i="122" s="1"/>
  <c r="D197" i="122"/>
  <c r="AE197" i="122" s="1"/>
  <c r="AF197" i="122" s="1"/>
  <c r="D196" i="122"/>
  <c r="AE196" i="122" s="1"/>
  <c r="E195" i="122"/>
  <c r="BO195" i="122" s="1"/>
  <c r="CA195" i="122" s="1"/>
  <c r="CB195" i="122" s="1"/>
  <c r="D195" i="122"/>
  <c r="AH195" i="122" s="1"/>
  <c r="AH194" i="122"/>
  <c r="AT194" i="122" s="1"/>
  <c r="AU194" i="122" s="1"/>
  <c r="AE194" i="122"/>
  <c r="AF194" i="122" s="1"/>
  <c r="Y194" i="122"/>
  <c r="Z194" i="122" s="1"/>
  <c r="D194" i="122"/>
  <c r="AB194" i="122" s="1"/>
  <c r="D193" i="122"/>
  <c r="AH193" i="122" s="1"/>
  <c r="AT193" i="122" s="1"/>
  <c r="AU193" i="122" s="1"/>
  <c r="D192" i="122"/>
  <c r="AE192" i="122" s="1"/>
  <c r="D191" i="122"/>
  <c r="D190" i="122"/>
  <c r="D189" i="122"/>
  <c r="AH189" i="122" s="1"/>
  <c r="AI189" i="122" s="1"/>
  <c r="D188" i="122"/>
  <c r="AE187" i="122"/>
  <c r="AB187" i="122"/>
  <c r="D187" i="122"/>
  <c r="Y187" i="122" s="1"/>
  <c r="D186" i="122"/>
  <c r="AE186" i="122" s="1"/>
  <c r="Y185" i="122"/>
  <c r="AK185" i="122" s="1"/>
  <c r="AL185" i="122" s="1"/>
  <c r="D185" i="122"/>
  <c r="E185" i="122" s="1"/>
  <c r="BX185" i="122" s="1"/>
  <c r="BY185" i="122" s="1"/>
  <c r="D184" i="122"/>
  <c r="AB184" i="122" s="1"/>
  <c r="AC184" i="122" s="1"/>
  <c r="AH183" i="122"/>
  <c r="AI183" i="122" s="1"/>
  <c r="AB183" i="122"/>
  <c r="AN183" i="122" s="1"/>
  <c r="AO183" i="122" s="1"/>
  <c r="D183" i="122"/>
  <c r="Y183" i="122" s="1"/>
  <c r="Z183" i="122" s="1"/>
  <c r="AE182" i="122"/>
  <c r="AF182" i="122" s="1"/>
  <c r="AC182" i="122"/>
  <c r="D182" i="122"/>
  <c r="AB182" i="122" s="1"/>
  <c r="AN182" i="122" s="1"/>
  <c r="AO182" i="122" s="1"/>
  <c r="D181" i="122"/>
  <c r="CK180" i="122"/>
  <c r="CI180" i="122"/>
  <c r="CI370" i="122" s="1"/>
  <c r="CH180" i="122"/>
  <c r="CF180" i="122"/>
  <c r="CF370" i="122" s="1"/>
  <c r="CE180" i="122"/>
  <c r="CC180" i="122"/>
  <c r="CB180" i="122"/>
  <c r="BZ180" i="122"/>
  <c r="BZ370" i="122" s="1"/>
  <c r="BY180" i="122"/>
  <c r="BW180" i="122"/>
  <c r="BV180" i="122"/>
  <c r="BT180" i="122"/>
  <c r="BT370" i="122" s="1"/>
  <c r="BS180" i="122"/>
  <c r="BQ180" i="122"/>
  <c r="BQ370" i="122" s="1"/>
  <c r="BP180" i="122"/>
  <c r="BN180" i="122"/>
  <c r="BN370" i="122" s="1"/>
  <c r="BK180" i="122"/>
  <c r="BK370" i="122" s="1"/>
  <c r="BH180" i="122"/>
  <c r="BH370" i="122" s="1"/>
  <c r="BE180" i="122"/>
  <c r="BE370" i="122" s="1"/>
  <c r="BB180" i="122"/>
  <c r="BB370" i="122" s="1"/>
  <c r="AY180" i="122"/>
  <c r="AV180" i="122"/>
  <c r="AV370" i="122" s="1"/>
  <c r="AU180" i="122"/>
  <c r="AS180" i="122"/>
  <c r="AS370" i="122" s="1"/>
  <c r="AR180" i="122"/>
  <c r="AP180" i="122"/>
  <c r="AP370" i="122" s="1"/>
  <c r="AO180" i="122"/>
  <c r="AM180" i="122"/>
  <c r="AM370" i="122" s="1"/>
  <c r="AL180" i="122"/>
  <c r="AJ180" i="122"/>
  <c r="AJ370" i="122" s="1"/>
  <c r="AI180" i="122"/>
  <c r="AG180" i="122"/>
  <c r="AF180" i="122"/>
  <c r="AD180" i="122"/>
  <c r="AC180" i="122"/>
  <c r="AA180" i="122"/>
  <c r="Z180" i="122"/>
  <c r="X180" i="122"/>
  <c r="U180" i="122"/>
  <c r="U370" i="122" s="1"/>
  <c r="R180" i="122"/>
  <c r="R370" i="122" s="1"/>
  <c r="O180" i="122"/>
  <c r="O370" i="122" s="1"/>
  <c r="L180" i="122"/>
  <c r="L370" i="122" s="1"/>
  <c r="I180" i="122"/>
  <c r="I370" i="122" s="1"/>
  <c r="F180" i="122"/>
  <c r="F370" i="122" s="1"/>
  <c r="G179" i="122"/>
  <c r="D179" i="122"/>
  <c r="M179" i="122" s="1"/>
  <c r="D178" i="122"/>
  <c r="D177" i="122"/>
  <c r="M176" i="122"/>
  <c r="V176" i="122" s="1"/>
  <c r="W176" i="122" s="1"/>
  <c r="J176" i="122"/>
  <c r="H176" i="122"/>
  <c r="D176" i="122"/>
  <c r="G176" i="122" s="1"/>
  <c r="P176" i="122" s="1"/>
  <c r="Q176" i="122" s="1"/>
  <c r="D175" i="122"/>
  <c r="J175" i="122" s="1"/>
  <c r="D174" i="122"/>
  <c r="M174" i="122" s="1"/>
  <c r="D173" i="122"/>
  <c r="M172" i="122"/>
  <c r="J172" i="122"/>
  <c r="S172" i="122" s="1"/>
  <c r="T172" i="122" s="1"/>
  <c r="G172" i="122"/>
  <c r="E172" i="122"/>
  <c r="D172" i="122"/>
  <c r="AZ171" i="122"/>
  <c r="M171" i="122"/>
  <c r="J171" i="122"/>
  <c r="D171" i="122"/>
  <c r="E171" i="122" s="1"/>
  <c r="AW171" i="122" s="1"/>
  <c r="N170" i="122"/>
  <c r="J170" i="122"/>
  <c r="D170" i="122"/>
  <c r="M170" i="122" s="1"/>
  <c r="V170" i="122" s="1"/>
  <c r="W170" i="122" s="1"/>
  <c r="D169" i="122"/>
  <c r="M168" i="122"/>
  <c r="V168" i="122" s="1"/>
  <c r="W168" i="122" s="1"/>
  <c r="D168" i="122"/>
  <c r="J168" i="122" s="1"/>
  <c r="M167" i="122"/>
  <c r="D167" i="122"/>
  <c r="D166" i="122"/>
  <c r="D165" i="122"/>
  <c r="W164" i="122"/>
  <c r="N164" i="122"/>
  <c r="M164" i="122"/>
  <c r="V164" i="122" s="1"/>
  <c r="G164" i="122"/>
  <c r="P164" i="122" s="1"/>
  <c r="Q164" i="122" s="1"/>
  <c r="D164" i="122"/>
  <c r="J164" i="122" s="1"/>
  <c r="BC163" i="122"/>
  <c r="E163" i="122"/>
  <c r="D163" i="122"/>
  <c r="D162" i="122"/>
  <c r="D161" i="122"/>
  <c r="M161" i="122" s="1"/>
  <c r="S160" i="122"/>
  <c r="T160" i="122" s="1"/>
  <c r="J160" i="122"/>
  <c r="K160" i="122" s="1"/>
  <c r="G160" i="122"/>
  <c r="E160" i="122"/>
  <c r="BC160" i="122" s="1"/>
  <c r="D160" i="122"/>
  <c r="M160" i="122" s="1"/>
  <c r="AW159" i="122"/>
  <c r="M159" i="122"/>
  <c r="J159" i="122"/>
  <c r="D159" i="122"/>
  <c r="E159" i="122" s="1"/>
  <c r="BC159" i="122" s="1"/>
  <c r="AW158" i="122"/>
  <c r="BF158" i="122" s="1"/>
  <c r="BG158" i="122" s="1"/>
  <c r="G158" i="122"/>
  <c r="E158" i="122"/>
  <c r="D158" i="122"/>
  <c r="M158" i="122" s="1"/>
  <c r="D157" i="122"/>
  <c r="M156" i="122"/>
  <c r="K156" i="122"/>
  <c r="D156" i="122"/>
  <c r="J156" i="122" s="1"/>
  <c r="S156" i="122" s="1"/>
  <c r="T156" i="122" s="1"/>
  <c r="G155" i="122"/>
  <c r="D155" i="122"/>
  <c r="M155" i="122" s="1"/>
  <c r="D154" i="122"/>
  <c r="J154" i="122" s="1"/>
  <c r="J153" i="122"/>
  <c r="H153" i="122"/>
  <c r="D153" i="122"/>
  <c r="G153" i="122" s="1"/>
  <c r="P153" i="122" s="1"/>
  <c r="Q153" i="122" s="1"/>
  <c r="AW152" i="122"/>
  <c r="AX152" i="122" s="1"/>
  <c r="K152" i="122"/>
  <c r="G152" i="122"/>
  <c r="E152" i="122"/>
  <c r="D152" i="122"/>
  <c r="J152" i="122" s="1"/>
  <c r="S152" i="122" s="1"/>
  <c r="T152" i="122" s="1"/>
  <c r="D151" i="122"/>
  <c r="E150" i="122"/>
  <c r="D150" i="122"/>
  <c r="M150" i="122" s="1"/>
  <c r="N150" i="122" s="1"/>
  <c r="M149" i="122"/>
  <c r="J149" i="122"/>
  <c r="E149" i="122"/>
  <c r="D149" i="122"/>
  <c r="G149" i="122" s="1"/>
  <c r="M148" i="122"/>
  <c r="D148" i="122"/>
  <c r="G148" i="122" s="1"/>
  <c r="P148" i="122" s="1"/>
  <c r="Q148" i="122" s="1"/>
  <c r="D147" i="122"/>
  <c r="E147" i="122" s="1"/>
  <c r="AW147" i="122" s="1"/>
  <c r="M146" i="122"/>
  <c r="J146" i="122"/>
  <c r="K146" i="122" s="1"/>
  <c r="E146" i="122"/>
  <c r="D146" i="122"/>
  <c r="G146" i="122" s="1"/>
  <c r="D145" i="122"/>
  <c r="D144" i="122"/>
  <c r="M144" i="122" s="1"/>
  <c r="V144" i="122" s="1"/>
  <c r="W144" i="122" s="1"/>
  <c r="M143" i="122"/>
  <c r="D143" i="122"/>
  <c r="E143" i="122" s="1"/>
  <c r="BI142" i="122"/>
  <c r="BJ142" i="122" s="1"/>
  <c r="AW142" i="122"/>
  <c r="BF142" i="122" s="1"/>
  <c r="BG142" i="122" s="1"/>
  <c r="H142" i="122"/>
  <c r="G142" i="122"/>
  <c r="P142" i="122" s="1"/>
  <c r="Q142" i="122" s="1"/>
  <c r="D142" i="122"/>
  <c r="E142" i="122" s="1"/>
  <c r="AZ142" i="122" s="1"/>
  <c r="BA142" i="122" s="1"/>
  <c r="S141" i="122"/>
  <c r="T141" i="122" s="1"/>
  <c r="J141" i="122"/>
  <c r="K141" i="122" s="1"/>
  <c r="G141" i="122"/>
  <c r="P141" i="122" s="1"/>
  <c r="Q141" i="122" s="1"/>
  <c r="E141" i="122"/>
  <c r="BC141" i="122" s="1"/>
  <c r="BL141" i="122" s="1"/>
  <c r="BM141" i="122" s="1"/>
  <c r="D141" i="122"/>
  <c r="M141" i="122" s="1"/>
  <c r="G140" i="122"/>
  <c r="H140" i="122" s="1"/>
  <c r="D140" i="122"/>
  <c r="D139" i="122"/>
  <c r="D138" i="122"/>
  <c r="J138" i="122" s="1"/>
  <c r="S138" i="122" s="1"/>
  <c r="T138" i="122" s="1"/>
  <c r="J137" i="122"/>
  <c r="K137" i="122" s="1"/>
  <c r="D137" i="122"/>
  <c r="G137" i="122" s="1"/>
  <c r="P137" i="122" s="1"/>
  <c r="Q137" i="122" s="1"/>
  <c r="J136" i="122"/>
  <c r="D136" i="122"/>
  <c r="M136" i="122" s="1"/>
  <c r="Q135" i="122"/>
  <c r="P135" i="122"/>
  <c r="J135" i="122"/>
  <c r="G135" i="122"/>
  <c r="H135" i="122" s="1"/>
  <c r="E135" i="122"/>
  <c r="D135" i="122"/>
  <c r="M135" i="122" s="1"/>
  <c r="N134" i="122"/>
  <c r="M134" i="122"/>
  <c r="V134" i="122" s="1"/>
  <c r="W134" i="122" s="1"/>
  <c r="G134" i="122"/>
  <c r="P134" i="122" s="1"/>
  <c r="Q134" i="122" s="1"/>
  <c r="D134" i="122"/>
  <c r="E134" i="122" s="1"/>
  <c r="E133" i="122"/>
  <c r="D133" i="122"/>
  <c r="M132" i="122"/>
  <c r="K132" i="122"/>
  <c r="D132" i="122"/>
  <c r="J132" i="122" s="1"/>
  <c r="S132" i="122" s="1"/>
  <c r="T132" i="122" s="1"/>
  <c r="M131" i="122"/>
  <c r="E131" i="122"/>
  <c r="AW131" i="122" s="1"/>
  <c r="D131" i="122"/>
  <c r="G131" i="122" s="1"/>
  <c r="D130" i="122"/>
  <c r="AZ129" i="122"/>
  <c r="BI129" i="122" s="1"/>
  <c r="BJ129" i="122" s="1"/>
  <c r="AW129" i="122"/>
  <c r="AX129" i="122" s="1"/>
  <c r="J129" i="122"/>
  <c r="S129" i="122" s="1"/>
  <c r="T129" i="122" s="1"/>
  <c r="E129" i="122"/>
  <c r="BC129" i="122" s="1"/>
  <c r="D129" i="122"/>
  <c r="M129" i="122" s="1"/>
  <c r="V129" i="122" s="1"/>
  <c r="W129" i="122" s="1"/>
  <c r="AZ128" i="122"/>
  <c r="J128" i="122"/>
  <c r="E128" i="122"/>
  <c r="D128" i="122"/>
  <c r="P127" i="122"/>
  <c r="Q127" i="122" s="1"/>
  <c r="M127" i="122"/>
  <c r="K127" i="122"/>
  <c r="G127" i="122"/>
  <c r="H127" i="122" s="1"/>
  <c r="E127" i="122"/>
  <c r="AZ127" i="122" s="1"/>
  <c r="BI127" i="122" s="1"/>
  <c r="BJ127" i="122" s="1"/>
  <c r="D127" i="122"/>
  <c r="J127" i="122" s="1"/>
  <c r="S127" i="122" s="1"/>
  <c r="T127" i="122" s="1"/>
  <c r="D126" i="122"/>
  <c r="J126" i="122" s="1"/>
  <c r="K126" i="122" s="1"/>
  <c r="D125" i="122"/>
  <c r="D124" i="122"/>
  <c r="J124" i="122" s="1"/>
  <c r="G123" i="122"/>
  <c r="E123" i="122"/>
  <c r="BC123" i="122" s="1"/>
  <c r="D123" i="122"/>
  <c r="M123" i="122" s="1"/>
  <c r="E122" i="122"/>
  <c r="AZ122" i="122" s="1"/>
  <c r="D122" i="122"/>
  <c r="M122" i="122" s="1"/>
  <c r="D121" i="122"/>
  <c r="J121" i="122" s="1"/>
  <c r="D120" i="122"/>
  <c r="J119" i="122"/>
  <c r="S119" i="122" s="1"/>
  <c r="T119" i="122" s="1"/>
  <c r="D119" i="122"/>
  <c r="D118" i="122"/>
  <c r="E117" i="122"/>
  <c r="BC117" i="122" s="1"/>
  <c r="BL117" i="122" s="1"/>
  <c r="BM117" i="122" s="1"/>
  <c r="D117" i="122"/>
  <c r="M117" i="122" s="1"/>
  <c r="V117" i="122" s="1"/>
  <c r="W117" i="122" s="1"/>
  <c r="W116" i="122"/>
  <c r="G116" i="122"/>
  <c r="D116" i="122"/>
  <c r="M116" i="122" s="1"/>
  <c r="V116" i="122" s="1"/>
  <c r="D115" i="122"/>
  <c r="G115" i="122" s="1"/>
  <c r="P114" i="122"/>
  <c r="Q114" i="122" s="1"/>
  <c r="G114" i="122"/>
  <c r="H114" i="122" s="1"/>
  <c r="D114" i="122"/>
  <c r="E113" i="122"/>
  <c r="AZ113" i="122" s="1"/>
  <c r="D113" i="122"/>
  <c r="G113" i="122" s="1"/>
  <c r="M112" i="122"/>
  <c r="K112" i="122"/>
  <c r="J112" i="122"/>
  <c r="S112" i="122" s="1"/>
  <c r="T112" i="122" s="1"/>
  <c r="D112" i="122"/>
  <c r="AZ111" i="122"/>
  <c r="S111" i="122"/>
  <c r="T111" i="122" s="1"/>
  <c r="K111" i="122"/>
  <c r="J111" i="122"/>
  <c r="H111" i="122"/>
  <c r="G111" i="122"/>
  <c r="P111" i="122" s="1"/>
  <c r="Q111" i="122" s="1"/>
  <c r="E111" i="122"/>
  <c r="BC111" i="122" s="1"/>
  <c r="D111" i="122"/>
  <c r="M111" i="122" s="1"/>
  <c r="M110" i="122"/>
  <c r="V110" i="122" s="1"/>
  <c r="W110" i="122" s="1"/>
  <c r="D110" i="122"/>
  <c r="J110" i="122" s="1"/>
  <c r="D109" i="122"/>
  <c r="D108" i="122"/>
  <c r="M108" i="122" s="1"/>
  <c r="N108" i="122" s="1"/>
  <c r="J107" i="122"/>
  <c r="S107" i="122" s="1"/>
  <c r="T107" i="122" s="1"/>
  <c r="D107" i="122"/>
  <c r="G107" i="122" s="1"/>
  <c r="D106" i="122"/>
  <c r="J105" i="122"/>
  <c r="S105" i="122" s="1"/>
  <c r="T105" i="122" s="1"/>
  <c r="G105" i="122"/>
  <c r="H105" i="122" s="1"/>
  <c r="E105" i="122"/>
  <c r="BC105" i="122" s="1"/>
  <c r="BL105" i="122" s="1"/>
  <c r="BM105" i="122" s="1"/>
  <c r="D105" i="122"/>
  <c r="M105" i="122" s="1"/>
  <c r="D104" i="122"/>
  <c r="D103" i="122"/>
  <c r="D102" i="122"/>
  <c r="E102" i="122" s="1"/>
  <c r="BC102" i="122" s="1"/>
  <c r="D101" i="122"/>
  <c r="D100" i="122"/>
  <c r="G99" i="122"/>
  <c r="H99" i="122" s="1"/>
  <c r="D99" i="122"/>
  <c r="M99" i="122" s="1"/>
  <c r="BC98" i="122"/>
  <c r="BD98" i="122" s="1"/>
  <c r="G98" i="122"/>
  <c r="P98" i="122" s="1"/>
  <c r="Q98" i="122" s="1"/>
  <c r="E98" i="122"/>
  <c r="AW98" i="122" s="1"/>
  <c r="BF98" i="122" s="1"/>
  <c r="BG98" i="122" s="1"/>
  <c r="D98" i="122"/>
  <c r="E97" i="122"/>
  <c r="AZ97" i="122" s="1"/>
  <c r="BI97" i="122" s="1"/>
  <c r="BJ97" i="122" s="1"/>
  <c r="D97" i="122"/>
  <c r="G97" i="122" s="1"/>
  <c r="P97" i="122" s="1"/>
  <c r="Q97" i="122" s="1"/>
  <c r="J96" i="122"/>
  <c r="K96" i="122" s="1"/>
  <c r="D96" i="122"/>
  <c r="M96" i="122" s="1"/>
  <c r="J95" i="122"/>
  <c r="K95" i="122" s="1"/>
  <c r="D95" i="122"/>
  <c r="E95" i="122" s="1"/>
  <c r="G94" i="122"/>
  <c r="P94" i="122" s="1"/>
  <c r="Q94" i="122" s="1"/>
  <c r="D94" i="122"/>
  <c r="J94" i="122" s="1"/>
  <c r="K94" i="122" s="1"/>
  <c r="W93" i="122"/>
  <c r="E93" i="122"/>
  <c r="AZ93" i="122" s="1"/>
  <c r="D93" i="122"/>
  <c r="M93" i="122" s="1"/>
  <c r="V93" i="122" s="1"/>
  <c r="D92" i="122"/>
  <c r="E92" i="122" s="1"/>
  <c r="AW92" i="122" s="1"/>
  <c r="AX92" i="122" s="1"/>
  <c r="M91" i="122"/>
  <c r="N91" i="122" s="1"/>
  <c r="G91" i="122"/>
  <c r="P91" i="122" s="1"/>
  <c r="Q91" i="122" s="1"/>
  <c r="D91" i="122"/>
  <c r="J91" i="122" s="1"/>
  <c r="S91" i="122" s="1"/>
  <c r="T91" i="122" s="1"/>
  <c r="M90" i="122"/>
  <c r="N90" i="122" s="1"/>
  <c r="D90" i="122"/>
  <c r="E90" i="122" s="1"/>
  <c r="D89" i="122"/>
  <c r="M89" i="122" s="1"/>
  <c r="V89" i="122" s="1"/>
  <c r="W89" i="122" s="1"/>
  <c r="D88" i="122"/>
  <c r="D87" i="122"/>
  <c r="J87" i="122" s="1"/>
  <c r="S87" i="122" s="1"/>
  <c r="T87" i="122" s="1"/>
  <c r="D86" i="122"/>
  <c r="M86" i="122" s="1"/>
  <c r="N86" i="122" s="1"/>
  <c r="D85" i="122"/>
  <c r="G85" i="122" s="1"/>
  <c r="P85" i="122" s="1"/>
  <c r="Q85" i="122" s="1"/>
  <c r="D84" i="122"/>
  <c r="E84" i="122" s="1"/>
  <c r="BC84" i="122" s="1"/>
  <c r="W83" i="122"/>
  <c r="P83" i="122"/>
  <c r="Q83" i="122" s="1"/>
  <c r="G83" i="122"/>
  <c r="H83" i="122" s="1"/>
  <c r="D83" i="122"/>
  <c r="M83" i="122" s="1"/>
  <c r="V83" i="122" s="1"/>
  <c r="D82" i="122"/>
  <c r="J81" i="122"/>
  <c r="S81" i="122" s="1"/>
  <c r="T81" i="122" s="1"/>
  <c r="D81" i="122"/>
  <c r="M81" i="122" s="1"/>
  <c r="D80" i="122"/>
  <c r="M80" i="122" s="1"/>
  <c r="G79" i="122"/>
  <c r="P79" i="122" s="1"/>
  <c r="Q79" i="122" s="1"/>
  <c r="D79" i="122"/>
  <c r="M79" i="122" s="1"/>
  <c r="D78" i="122"/>
  <c r="J78" i="122" s="1"/>
  <c r="D77" i="122"/>
  <c r="M77" i="122" s="1"/>
  <c r="J76" i="122"/>
  <c r="D76" i="122"/>
  <c r="G76" i="122" s="1"/>
  <c r="J75" i="122"/>
  <c r="K75" i="122" s="1"/>
  <c r="D75" i="122"/>
  <c r="M75" i="122" s="1"/>
  <c r="N75" i="122" s="1"/>
  <c r="J74" i="122"/>
  <c r="S74" i="122" s="1"/>
  <c r="T74" i="122" s="1"/>
  <c r="G74" i="122"/>
  <c r="D74" i="122"/>
  <c r="E74" i="122" s="1"/>
  <c r="D73" i="122"/>
  <c r="J73" i="122" s="1"/>
  <c r="D72" i="122"/>
  <c r="J71" i="122"/>
  <c r="S71" i="122" s="1"/>
  <c r="T71" i="122" s="1"/>
  <c r="D71" i="122"/>
  <c r="G71" i="122" s="1"/>
  <c r="J70" i="122"/>
  <c r="K70" i="122" s="1"/>
  <c r="D70" i="122"/>
  <c r="M70" i="122" s="1"/>
  <c r="D69" i="122"/>
  <c r="E69" i="122" s="1"/>
  <c r="D68" i="122"/>
  <c r="M68" i="122" s="1"/>
  <c r="G67" i="122"/>
  <c r="P67" i="122" s="1"/>
  <c r="Q67" i="122" s="1"/>
  <c r="D67" i="122"/>
  <c r="M67" i="122" s="1"/>
  <c r="M66" i="122"/>
  <c r="D66" i="122"/>
  <c r="J66" i="122" s="1"/>
  <c r="D65" i="122"/>
  <c r="M65" i="122" s="1"/>
  <c r="D64" i="122"/>
  <c r="G64" i="122" s="1"/>
  <c r="D63" i="122"/>
  <c r="M63" i="122" s="1"/>
  <c r="AW62" i="122"/>
  <c r="E62" i="122"/>
  <c r="BC62" i="122" s="1"/>
  <c r="D62" i="122"/>
  <c r="M62" i="122" s="1"/>
  <c r="M61" i="122"/>
  <c r="V61" i="122" s="1"/>
  <c r="W61" i="122" s="1"/>
  <c r="G61" i="122"/>
  <c r="H61" i="122" s="1"/>
  <c r="D61" i="122"/>
  <c r="J61" i="122" s="1"/>
  <c r="D60" i="122"/>
  <c r="M59" i="122"/>
  <c r="V59" i="122" s="1"/>
  <c r="W59" i="122" s="1"/>
  <c r="D59" i="122"/>
  <c r="G59" i="122" s="1"/>
  <c r="J58" i="122"/>
  <c r="K58" i="122" s="1"/>
  <c r="D58" i="122"/>
  <c r="M58" i="122" s="1"/>
  <c r="J57" i="122"/>
  <c r="S57" i="122" s="1"/>
  <c r="T57" i="122" s="1"/>
  <c r="D57" i="122"/>
  <c r="E57" i="122" s="1"/>
  <c r="G56" i="122"/>
  <c r="H56" i="122" s="1"/>
  <c r="D56" i="122"/>
  <c r="M56" i="122" s="1"/>
  <c r="E55" i="122"/>
  <c r="D55" i="122"/>
  <c r="M55" i="122" s="1"/>
  <c r="M54" i="122"/>
  <c r="D54" i="122"/>
  <c r="J54" i="122" s="1"/>
  <c r="D53" i="122"/>
  <c r="M53" i="122" s="1"/>
  <c r="M52" i="122"/>
  <c r="V52" i="122" s="1"/>
  <c r="W52" i="122" s="1"/>
  <c r="D52" i="122"/>
  <c r="G52" i="122" s="1"/>
  <c r="J51" i="122"/>
  <c r="K51" i="122" s="1"/>
  <c r="D51" i="122"/>
  <c r="M51" i="122" s="1"/>
  <c r="D50" i="122"/>
  <c r="M50" i="122" s="1"/>
  <c r="J49" i="122"/>
  <c r="K49" i="122" s="1"/>
  <c r="D49" i="122"/>
  <c r="M49" i="122" s="1"/>
  <c r="D48" i="122"/>
  <c r="D47" i="122"/>
  <c r="G47" i="122" s="1"/>
  <c r="D46" i="122"/>
  <c r="M46" i="122" s="1"/>
  <c r="D45" i="122"/>
  <c r="E45" i="122" s="1"/>
  <c r="AZ45" i="122" s="1"/>
  <c r="D44" i="122"/>
  <c r="M44" i="122" s="1"/>
  <c r="D43" i="122"/>
  <c r="M43" i="122" s="1"/>
  <c r="D42" i="122"/>
  <c r="J42" i="122" s="1"/>
  <c r="D41" i="122"/>
  <c r="J40" i="122"/>
  <c r="S40" i="122" s="1"/>
  <c r="T40" i="122" s="1"/>
  <c r="D40" i="122"/>
  <c r="G40" i="122" s="1"/>
  <c r="D39" i="122"/>
  <c r="M39" i="122" s="1"/>
  <c r="D38" i="122"/>
  <c r="M38" i="122" s="1"/>
  <c r="E37" i="122"/>
  <c r="AZ37" i="122" s="1"/>
  <c r="D37" i="122"/>
  <c r="J37" i="122" s="1"/>
  <c r="D36" i="122"/>
  <c r="J35" i="122"/>
  <c r="S35" i="122" s="1"/>
  <c r="T35" i="122" s="1"/>
  <c r="D35" i="122"/>
  <c r="G35" i="122" s="1"/>
  <c r="J34" i="122"/>
  <c r="K34" i="122" s="1"/>
  <c r="D34" i="122"/>
  <c r="M34" i="122" s="1"/>
  <c r="J33" i="122"/>
  <c r="D33" i="122"/>
  <c r="E33" i="122" s="1"/>
  <c r="AZ33" i="122" s="1"/>
  <c r="D32" i="122"/>
  <c r="M32" i="122" s="1"/>
  <c r="D31" i="122"/>
  <c r="D30" i="122"/>
  <c r="D29" i="122"/>
  <c r="J28" i="122"/>
  <c r="K28" i="122" s="1"/>
  <c r="D28" i="122"/>
  <c r="G28" i="122" s="1"/>
  <c r="H28" i="122" s="1"/>
  <c r="BC27" i="122"/>
  <c r="E27" i="122"/>
  <c r="D27" i="122"/>
  <c r="J27" i="122" s="1"/>
  <c r="K27" i="122" s="1"/>
  <c r="D26" i="122"/>
  <c r="M26" i="122" s="1"/>
  <c r="J25" i="122"/>
  <c r="S25" i="122" s="1"/>
  <c r="T25" i="122" s="1"/>
  <c r="D25" i="122"/>
  <c r="E25" i="122" s="1"/>
  <c r="D24" i="122"/>
  <c r="M24" i="122" s="1"/>
  <c r="D23" i="122"/>
  <c r="M23" i="122" s="1"/>
  <c r="M22" i="122"/>
  <c r="D22" i="122"/>
  <c r="J22" i="122" s="1"/>
  <c r="D21" i="122"/>
  <c r="M21" i="122" s="1"/>
  <c r="D20" i="122"/>
  <c r="G20" i="122" s="1"/>
  <c r="D19" i="122"/>
  <c r="M19" i="122" s="1"/>
  <c r="J18" i="122"/>
  <c r="S18" i="122" s="1"/>
  <c r="T18" i="122" s="1"/>
  <c r="D18" i="122"/>
  <c r="M18" i="122" s="1"/>
  <c r="N17" i="122"/>
  <c r="M17" i="122"/>
  <c r="V17" i="122" s="1"/>
  <c r="W17" i="122" s="1"/>
  <c r="J17" i="122"/>
  <c r="K17" i="122" s="1"/>
  <c r="G17" i="122"/>
  <c r="H17" i="122" s="1"/>
  <c r="D17" i="122"/>
  <c r="E17" i="122" s="1"/>
  <c r="AZ17" i="122" s="1"/>
  <c r="D16" i="122"/>
  <c r="M15" i="122"/>
  <c r="V15" i="122" s="1"/>
  <c r="W15" i="122" s="1"/>
  <c r="G15" i="122"/>
  <c r="H15" i="122" s="1"/>
  <c r="D15" i="122"/>
  <c r="E15" i="122" s="1"/>
  <c r="D14" i="122"/>
  <c r="M14" i="122" s="1"/>
  <c r="J13" i="122"/>
  <c r="S13" i="122" s="1"/>
  <c r="T13" i="122" s="1"/>
  <c r="G13" i="122"/>
  <c r="P13" i="122" s="1"/>
  <c r="Q13" i="122" s="1"/>
  <c r="D13" i="122"/>
  <c r="E13" i="122" s="1"/>
  <c r="D12" i="122"/>
  <c r="M12" i="122" s="1"/>
  <c r="AR283" i="121"/>
  <c r="AQ283" i="121"/>
  <c r="AP283" i="121"/>
  <c r="AO283" i="121"/>
  <c r="AN283" i="121"/>
  <c r="AM283" i="121"/>
  <c r="AL283" i="121"/>
  <c r="AK283" i="121"/>
  <c r="AJ283" i="121"/>
  <c r="AI283" i="121"/>
  <c r="AH283" i="121"/>
  <c r="AG283" i="121"/>
  <c r="AF283" i="121"/>
  <c r="AE283" i="121"/>
  <c r="AD283" i="121"/>
  <c r="AC283" i="121"/>
  <c r="AB283" i="121"/>
  <c r="AA283" i="121"/>
  <c r="Z283" i="121"/>
  <c r="Y283" i="121"/>
  <c r="X283" i="121"/>
  <c r="W283" i="121"/>
  <c r="V283" i="121"/>
  <c r="U283" i="121"/>
  <c r="T283" i="121"/>
  <c r="S283" i="121"/>
  <c r="R283" i="121"/>
  <c r="Q283" i="121"/>
  <c r="P283" i="121"/>
  <c r="O283" i="121"/>
  <c r="N283" i="121"/>
  <c r="M283" i="121"/>
  <c r="L283" i="121"/>
  <c r="I282" i="121"/>
  <c r="J282" i="121" s="1"/>
  <c r="K282" i="121" s="1"/>
  <c r="H282" i="121"/>
  <c r="F282" i="121"/>
  <c r="G282" i="121" s="1"/>
  <c r="C282" i="121"/>
  <c r="I281" i="121"/>
  <c r="J281" i="121" s="1"/>
  <c r="K281" i="121" s="1"/>
  <c r="H281" i="121"/>
  <c r="F281" i="121"/>
  <c r="G281" i="121" s="1"/>
  <c r="C281" i="121"/>
  <c r="I280" i="121"/>
  <c r="J280" i="121" s="1"/>
  <c r="K280" i="121" s="1"/>
  <c r="H280" i="121"/>
  <c r="F280" i="121"/>
  <c r="G280" i="121" s="1"/>
  <c r="C280" i="121"/>
  <c r="I279" i="121"/>
  <c r="J279" i="121" s="1"/>
  <c r="K279" i="121" s="1"/>
  <c r="H279" i="121"/>
  <c r="F279" i="121"/>
  <c r="G279" i="121" s="1"/>
  <c r="C279" i="121"/>
  <c r="I278" i="121"/>
  <c r="J278" i="121" s="1"/>
  <c r="K278" i="121" s="1"/>
  <c r="H278" i="121"/>
  <c r="F278" i="121"/>
  <c r="G278" i="121" s="1"/>
  <c r="C278" i="121"/>
  <c r="I277" i="121"/>
  <c r="J277" i="121" s="1"/>
  <c r="K277" i="121" s="1"/>
  <c r="H277" i="121"/>
  <c r="F277" i="121"/>
  <c r="G277" i="121" s="1"/>
  <c r="C277" i="121"/>
  <c r="I276" i="121"/>
  <c r="J276" i="121" s="1"/>
  <c r="K276" i="121" s="1"/>
  <c r="H276" i="121"/>
  <c r="F276" i="121"/>
  <c r="G276" i="121" s="1"/>
  <c r="C276" i="121"/>
  <c r="K275" i="121"/>
  <c r="I275" i="121"/>
  <c r="J275" i="121" s="1"/>
  <c r="H275" i="121"/>
  <c r="F275" i="121"/>
  <c r="G275" i="121" s="1"/>
  <c r="C275" i="121"/>
  <c r="I274" i="121"/>
  <c r="J274" i="121" s="1"/>
  <c r="K274" i="121" s="1"/>
  <c r="H274" i="121"/>
  <c r="F274" i="121"/>
  <c r="G274" i="121" s="1"/>
  <c r="C274" i="121"/>
  <c r="I273" i="121"/>
  <c r="J273" i="121" s="1"/>
  <c r="K273" i="121" s="1"/>
  <c r="H273" i="121"/>
  <c r="F273" i="121"/>
  <c r="G273" i="121" s="1"/>
  <c r="C273" i="121"/>
  <c r="I272" i="121"/>
  <c r="H272" i="121"/>
  <c r="H283" i="121" s="1"/>
  <c r="F272" i="121"/>
  <c r="C272" i="121"/>
  <c r="AR270" i="121"/>
  <c r="AQ270" i="121"/>
  <c r="AP270" i="121"/>
  <c r="AO270" i="121"/>
  <c r="AN270" i="121"/>
  <c r="AM270" i="121"/>
  <c r="AL270" i="121"/>
  <c r="AK270" i="121"/>
  <c r="AJ270" i="121"/>
  <c r="AI270" i="121"/>
  <c r="AH270" i="121"/>
  <c r="AG270" i="121"/>
  <c r="AF270" i="121"/>
  <c r="AE270" i="121"/>
  <c r="AD270" i="121"/>
  <c r="AC270" i="121"/>
  <c r="AB270" i="121"/>
  <c r="AA270" i="121"/>
  <c r="Z270" i="121"/>
  <c r="Y270" i="121"/>
  <c r="X270" i="121"/>
  <c r="W270" i="121"/>
  <c r="V270" i="121"/>
  <c r="U270" i="121"/>
  <c r="T270" i="121"/>
  <c r="S270" i="121"/>
  <c r="R270" i="121"/>
  <c r="Q270" i="121"/>
  <c r="P270" i="121"/>
  <c r="O270" i="121"/>
  <c r="N270" i="121"/>
  <c r="M270" i="121"/>
  <c r="L270" i="121"/>
  <c r="I269" i="121"/>
  <c r="J269" i="121" s="1"/>
  <c r="K269" i="121" s="1"/>
  <c r="H269" i="121"/>
  <c r="F269" i="121"/>
  <c r="G269" i="121" s="1"/>
  <c r="C269" i="121"/>
  <c r="I268" i="121"/>
  <c r="J268" i="121" s="1"/>
  <c r="K268" i="121" s="1"/>
  <c r="H268" i="121"/>
  <c r="F268" i="121"/>
  <c r="G268" i="121" s="1"/>
  <c r="C268" i="121"/>
  <c r="I267" i="121"/>
  <c r="J267" i="121" s="1"/>
  <c r="K267" i="121" s="1"/>
  <c r="H267" i="121"/>
  <c r="F267" i="121"/>
  <c r="G267" i="121" s="1"/>
  <c r="C267" i="121"/>
  <c r="I266" i="121"/>
  <c r="J266" i="121" s="1"/>
  <c r="K266" i="121" s="1"/>
  <c r="H266" i="121"/>
  <c r="F266" i="121"/>
  <c r="G266" i="121" s="1"/>
  <c r="C266" i="121"/>
  <c r="I265" i="121"/>
  <c r="J265" i="121" s="1"/>
  <c r="K265" i="121" s="1"/>
  <c r="H265" i="121"/>
  <c r="F265" i="121"/>
  <c r="G265" i="121" s="1"/>
  <c r="C265" i="121"/>
  <c r="I264" i="121"/>
  <c r="J264" i="121" s="1"/>
  <c r="K264" i="121" s="1"/>
  <c r="H264" i="121"/>
  <c r="F264" i="121"/>
  <c r="G264" i="121" s="1"/>
  <c r="C264" i="121"/>
  <c r="I263" i="121"/>
  <c r="J263" i="121" s="1"/>
  <c r="K263" i="121" s="1"/>
  <c r="H263" i="121"/>
  <c r="F263" i="121"/>
  <c r="G263" i="121" s="1"/>
  <c r="C263" i="121"/>
  <c r="I262" i="121"/>
  <c r="J262" i="121" s="1"/>
  <c r="K262" i="121" s="1"/>
  <c r="H262" i="121"/>
  <c r="F262" i="121"/>
  <c r="G262" i="121" s="1"/>
  <c r="C262" i="121"/>
  <c r="I261" i="121"/>
  <c r="J261" i="121" s="1"/>
  <c r="K261" i="121" s="1"/>
  <c r="H261" i="121"/>
  <c r="F261" i="121"/>
  <c r="G261" i="121" s="1"/>
  <c r="C261" i="121"/>
  <c r="I260" i="121"/>
  <c r="J260" i="121" s="1"/>
  <c r="K260" i="121" s="1"/>
  <c r="H260" i="121"/>
  <c r="F260" i="121"/>
  <c r="G260" i="121" s="1"/>
  <c r="C260" i="121"/>
  <c r="J259" i="121"/>
  <c r="I259" i="121"/>
  <c r="H259" i="121"/>
  <c r="F259" i="121"/>
  <c r="C259" i="121"/>
  <c r="AR257" i="121"/>
  <c r="AQ257" i="121"/>
  <c r="AP257" i="121"/>
  <c r="AO257" i="121"/>
  <c r="AN257" i="121"/>
  <c r="AM257" i="121"/>
  <c r="AL257" i="121"/>
  <c r="AK257" i="121"/>
  <c r="AJ257" i="121"/>
  <c r="AI257" i="121"/>
  <c r="AH257" i="121"/>
  <c r="AG257" i="121"/>
  <c r="AF257" i="121"/>
  <c r="AE257" i="121"/>
  <c r="AD257" i="121"/>
  <c r="AC257" i="121"/>
  <c r="AB257" i="121"/>
  <c r="AA257" i="121"/>
  <c r="Z257" i="121"/>
  <c r="Y257" i="121"/>
  <c r="X257" i="121"/>
  <c r="W257" i="121"/>
  <c r="V257" i="121"/>
  <c r="U257" i="121"/>
  <c r="T257" i="121"/>
  <c r="S257" i="121"/>
  <c r="R257" i="121"/>
  <c r="Q257" i="121"/>
  <c r="P257" i="121"/>
  <c r="O257" i="121"/>
  <c r="N257" i="121"/>
  <c r="M257" i="121"/>
  <c r="L257" i="121"/>
  <c r="I256" i="121"/>
  <c r="J256" i="121" s="1"/>
  <c r="K256" i="121" s="1"/>
  <c r="H256" i="121"/>
  <c r="F256" i="121"/>
  <c r="G256" i="121" s="1"/>
  <c r="C256" i="121"/>
  <c r="I255" i="121"/>
  <c r="J255" i="121" s="1"/>
  <c r="K255" i="121" s="1"/>
  <c r="H255" i="121"/>
  <c r="F255" i="121"/>
  <c r="G255" i="121" s="1"/>
  <c r="C255" i="121"/>
  <c r="I254" i="121"/>
  <c r="J254" i="121" s="1"/>
  <c r="K254" i="121" s="1"/>
  <c r="H254" i="121"/>
  <c r="F254" i="121"/>
  <c r="G254" i="121" s="1"/>
  <c r="C254" i="121"/>
  <c r="I253" i="121"/>
  <c r="J253" i="121" s="1"/>
  <c r="K253" i="121" s="1"/>
  <c r="H253" i="121"/>
  <c r="G253" i="121"/>
  <c r="F253" i="121"/>
  <c r="C253" i="121"/>
  <c r="I252" i="121"/>
  <c r="J252" i="121" s="1"/>
  <c r="K252" i="121" s="1"/>
  <c r="H252" i="121"/>
  <c r="F252" i="121"/>
  <c r="G252" i="121" s="1"/>
  <c r="C252" i="121"/>
  <c r="I251" i="121"/>
  <c r="J251" i="121" s="1"/>
  <c r="K251" i="121" s="1"/>
  <c r="H251" i="121"/>
  <c r="F251" i="121"/>
  <c r="G251" i="121" s="1"/>
  <c r="C251" i="121"/>
  <c r="I250" i="121"/>
  <c r="J250" i="121" s="1"/>
  <c r="K250" i="121" s="1"/>
  <c r="H250" i="121"/>
  <c r="F250" i="121"/>
  <c r="G250" i="121" s="1"/>
  <c r="C250" i="121"/>
  <c r="I249" i="121"/>
  <c r="J249" i="121" s="1"/>
  <c r="K249" i="121" s="1"/>
  <c r="H249" i="121"/>
  <c r="F249" i="121"/>
  <c r="G249" i="121" s="1"/>
  <c r="C249" i="121"/>
  <c r="I248" i="121"/>
  <c r="J248" i="121" s="1"/>
  <c r="K248" i="121" s="1"/>
  <c r="H248" i="121"/>
  <c r="F248" i="121"/>
  <c r="G248" i="121" s="1"/>
  <c r="C248" i="121"/>
  <c r="I247" i="121"/>
  <c r="J247" i="121" s="1"/>
  <c r="K247" i="121" s="1"/>
  <c r="H247" i="121"/>
  <c r="F247" i="121"/>
  <c r="G247" i="121" s="1"/>
  <c r="C247" i="121"/>
  <c r="I246" i="121"/>
  <c r="J246" i="121" s="1"/>
  <c r="H246" i="121"/>
  <c r="F246" i="121"/>
  <c r="C246" i="121"/>
  <c r="C257" i="121" s="1"/>
  <c r="AR244" i="121"/>
  <c r="AQ244" i="121"/>
  <c r="AP244" i="121"/>
  <c r="AO244" i="121"/>
  <c r="AN244" i="121"/>
  <c r="AM244" i="121"/>
  <c r="AL244" i="121"/>
  <c r="AK244" i="121"/>
  <c r="AJ244" i="121"/>
  <c r="AI244" i="121"/>
  <c r="AH244" i="121"/>
  <c r="AG244" i="121"/>
  <c r="AF244" i="121"/>
  <c r="AE244" i="121"/>
  <c r="AD244" i="121"/>
  <c r="AC244" i="121"/>
  <c r="AB244" i="121"/>
  <c r="AA244" i="121"/>
  <c r="Z244" i="121"/>
  <c r="Y244" i="121"/>
  <c r="X244" i="121"/>
  <c r="W244" i="121"/>
  <c r="V244" i="121"/>
  <c r="U244" i="121"/>
  <c r="T244" i="121"/>
  <c r="S244" i="121"/>
  <c r="R244" i="121"/>
  <c r="Q244" i="121"/>
  <c r="P244" i="121"/>
  <c r="O244" i="121"/>
  <c r="N244" i="121"/>
  <c r="M244" i="121"/>
  <c r="L244" i="121"/>
  <c r="I243" i="121"/>
  <c r="J243" i="121" s="1"/>
  <c r="K243" i="121" s="1"/>
  <c r="H243" i="121"/>
  <c r="F243" i="121"/>
  <c r="G243" i="121" s="1"/>
  <c r="C243" i="121"/>
  <c r="I242" i="121"/>
  <c r="J242" i="121" s="1"/>
  <c r="K242" i="121" s="1"/>
  <c r="H242" i="121"/>
  <c r="F242" i="121"/>
  <c r="G242" i="121" s="1"/>
  <c r="C242" i="121"/>
  <c r="I241" i="121"/>
  <c r="J241" i="121" s="1"/>
  <c r="K241" i="121" s="1"/>
  <c r="H241" i="121"/>
  <c r="F241" i="121"/>
  <c r="G241" i="121" s="1"/>
  <c r="C241" i="121"/>
  <c r="I240" i="121"/>
  <c r="J240" i="121" s="1"/>
  <c r="K240" i="121" s="1"/>
  <c r="H240" i="121"/>
  <c r="F240" i="121"/>
  <c r="G240" i="121" s="1"/>
  <c r="C240" i="121"/>
  <c r="I239" i="121"/>
  <c r="J239" i="121" s="1"/>
  <c r="K239" i="121" s="1"/>
  <c r="H239" i="121"/>
  <c r="F239" i="121"/>
  <c r="G239" i="121" s="1"/>
  <c r="C239" i="121"/>
  <c r="I238" i="121"/>
  <c r="J238" i="121" s="1"/>
  <c r="K238" i="121" s="1"/>
  <c r="H238" i="121"/>
  <c r="F238" i="121"/>
  <c r="G238" i="121" s="1"/>
  <c r="C238" i="121"/>
  <c r="I237" i="121"/>
  <c r="J237" i="121" s="1"/>
  <c r="K237" i="121" s="1"/>
  <c r="H237" i="121"/>
  <c r="F237" i="121"/>
  <c r="G237" i="121" s="1"/>
  <c r="C237" i="121"/>
  <c r="I236" i="121"/>
  <c r="J236" i="121" s="1"/>
  <c r="K236" i="121" s="1"/>
  <c r="H236" i="121"/>
  <c r="F236" i="121"/>
  <c r="G236" i="121" s="1"/>
  <c r="C236" i="121"/>
  <c r="I235" i="121"/>
  <c r="J235" i="121" s="1"/>
  <c r="K235" i="121" s="1"/>
  <c r="H235" i="121"/>
  <c r="F235" i="121"/>
  <c r="G235" i="121" s="1"/>
  <c r="C235" i="121"/>
  <c r="I234" i="121"/>
  <c r="J234" i="121" s="1"/>
  <c r="K234" i="121" s="1"/>
  <c r="H234" i="121"/>
  <c r="F234" i="121"/>
  <c r="G234" i="121" s="1"/>
  <c r="C234" i="121"/>
  <c r="I233" i="121"/>
  <c r="J233" i="121" s="1"/>
  <c r="H233" i="121"/>
  <c r="F233" i="121"/>
  <c r="G233" i="121" s="1"/>
  <c r="C233" i="121"/>
  <c r="AR231" i="121"/>
  <c r="AQ231" i="121"/>
  <c r="AP231" i="121"/>
  <c r="AO231" i="121"/>
  <c r="AN231" i="121"/>
  <c r="AM231" i="121"/>
  <c r="AL231" i="121"/>
  <c r="AK231" i="121"/>
  <c r="AJ231" i="121"/>
  <c r="AI231" i="121"/>
  <c r="AH231" i="121"/>
  <c r="AG231" i="121"/>
  <c r="AF231" i="121"/>
  <c r="AE231" i="121"/>
  <c r="AD231" i="121"/>
  <c r="AC231" i="121"/>
  <c r="AB231" i="121"/>
  <c r="AA231" i="121"/>
  <c r="Z231" i="121"/>
  <c r="Y231" i="121"/>
  <c r="X231" i="121"/>
  <c r="W231" i="121"/>
  <c r="V231" i="121"/>
  <c r="U231" i="121"/>
  <c r="T231" i="121"/>
  <c r="S231" i="121"/>
  <c r="R231" i="121"/>
  <c r="Q231" i="121"/>
  <c r="P231" i="121"/>
  <c r="O231" i="121"/>
  <c r="N231" i="121"/>
  <c r="M231" i="121"/>
  <c r="L231" i="121"/>
  <c r="I230" i="121"/>
  <c r="J230" i="121" s="1"/>
  <c r="K230" i="121" s="1"/>
  <c r="H230" i="121"/>
  <c r="F230" i="121"/>
  <c r="G230" i="121" s="1"/>
  <c r="C230" i="121"/>
  <c r="I229" i="121"/>
  <c r="J229" i="121" s="1"/>
  <c r="K229" i="121" s="1"/>
  <c r="H229" i="121"/>
  <c r="F229" i="121"/>
  <c r="G229" i="121" s="1"/>
  <c r="C229" i="121"/>
  <c r="I228" i="121"/>
  <c r="J228" i="121" s="1"/>
  <c r="K228" i="121" s="1"/>
  <c r="H228" i="121"/>
  <c r="F228" i="121"/>
  <c r="G228" i="121" s="1"/>
  <c r="C228" i="121"/>
  <c r="I227" i="121"/>
  <c r="J227" i="121" s="1"/>
  <c r="K227" i="121" s="1"/>
  <c r="H227" i="121"/>
  <c r="F227" i="121"/>
  <c r="G227" i="121" s="1"/>
  <c r="C227" i="121"/>
  <c r="I226" i="121"/>
  <c r="J226" i="121" s="1"/>
  <c r="K226" i="121" s="1"/>
  <c r="H226" i="121"/>
  <c r="F226" i="121"/>
  <c r="G226" i="121" s="1"/>
  <c r="C226" i="121"/>
  <c r="I225" i="121"/>
  <c r="J225" i="121" s="1"/>
  <c r="K225" i="121" s="1"/>
  <c r="H225" i="121"/>
  <c r="F225" i="121"/>
  <c r="G225" i="121" s="1"/>
  <c r="C225" i="121"/>
  <c r="I224" i="121"/>
  <c r="J224" i="121" s="1"/>
  <c r="K224" i="121" s="1"/>
  <c r="H224" i="121"/>
  <c r="F224" i="121"/>
  <c r="G224" i="121" s="1"/>
  <c r="C224" i="121"/>
  <c r="I223" i="121"/>
  <c r="J223" i="121" s="1"/>
  <c r="K223" i="121" s="1"/>
  <c r="H223" i="121"/>
  <c r="F223" i="121"/>
  <c r="G223" i="121" s="1"/>
  <c r="C223" i="121"/>
  <c r="I222" i="121"/>
  <c r="J222" i="121" s="1"/>
  <c r="K222" i="121" s="1"/>
  <c r="H222" i="121"/>
  <c r="G222" i="121"/>
  <c r="F222" i="121"/>
  <c r="C222" i="121"/>
  <c r="I221" i="121"/>
  <c r="J221" i="121" s="1"/>
  <c r="K221" i="121" s="1"/>
  <c r="H221" i="121"/>
  <c r="F221" i="121"/>
  <c r="G221" i="121" s="1"/>
  <c r="C221" i="121"/>
  <c r="I220" i="121"/>
  <c r="H220" i="121"/>
  <c r="F220" i="121"/>
  <c r="G220" i="121" s="1"/>
  <c r="C220" i="121"/>
  <c r="AR218" i="121"/>
  <c r="AQ218" i="121"/>
  <c r="AP218" i="121"/>
  <c r="AO218" i="121"/>
  <c r="AN218" i="121"/>
  <c r="AM218" i="121"/>
  <c r="AL218" i="121"/>
  <c r="AK218" i="121"/>
  <c r="AJ218" i="121"/>
  <c r="AI218" i="121"/>
  <c r="AH218" i="121"/>
  <c r="AG218" i="121"/>
  <c r="AF218" i="121"/>
  <c r="AE218" i="121"/>
  <c r="AD218" i="121"/>
  <c r="AC218" i="121"/>
  <c r="AB218" i="121"/>
  <c r="AA218" i="121"/>
  <c r="Z218" i="121"/>
  <c r="Y218" i="121"/>
  <c r="X218" i="121"/>
  <c r="W218" i="121"/>
  <c r="V218" i="121"/>
  <c r="U218" i="121"/>
  <c r="T218" i="121"/>
  <c r="S218" i="121"/>
  <c r="R218" i="121"/>
  <c r="Q218" i="121"/>
  <c r="P218" i="121"/>
  <c r="O218" i="121"/>
  <c r="N218" i="121"/>
  <c r="M218" i="121"/>
  <c r="L218" i="121"/>
  <c r="I217" i="121"/>
  <c r="J217" i="121" s="1"/>
  <c r="K217" i="121" s="1"/>
  <c r="H217" i="121"/>
  <c r="F217" i="121"/>
  <c r="G217" i="121" s="1"/>
  <c r="C217" i="121"/>
  <c r="I216" i="121"/>
  <c r="J216" i="121" s="1"/>
  <c r="K216" i="121" s="1"/>
  <c r="H216" i="121"/>
  <c r="F216" i="121"/>
  <c r="G216" i="121" s="1"/>
  <c r="C216" i="121"/>
  <c r="I215" i="121"/>
  <c r="J215" i="121" s="1"/>
  <c r="K215" i="121" s="1"/>
  <c r="H215" i="121"/>
  <c r="F215" i="121"/>
  <c r="G215" i="121" s="1"/>
  <c r="C215" i="121"/>
  <c r="I214" i="121"/>
  <c r="J214" i="121" s="1"/>
  <c r="K214" i="121" s="1"/>
  <c r="H214" i="121"/>
  <c r="F214" i="121"/>
  <c r="G214" i="121" s="1"/>
  <c r="C214" i="121"/>
  <c r="I213" i="121"/>
  <c r="J213" i="121" s="1"/>
  <c r="K213" i="121" s="1"/>
  <c r="H213" i="121"/>
  <c r="F213" i="121"/>
  <c r="G213" i="121" s="1"/>
  <c r="C213" i="121"/>
  <c r="I212" i="121"/>
  <c r="J212" i="121" s="1"/>
  <c r="K212" i="121" s="1"/>
  <c r="H212" i="121"/>
  <c r="F212" i="121"/>
  <c r="G212" i="121" s="1"/>
  <c r="C212" i="121"/>
  <c r="I211" i="121"/>
  <c r="J211" i="121" s="1"/>
  <c r="K211" i="121" s="1"/>
  <c r="H211" i="121"/>
  <c r="F211" i="121"/>
  <c r="G211" i="121" s="1"/>
  <c r="C211" i="121"/>
  <c r="I210" i="121"/>
  <c r="J210" i="121" s="1"/>
  <c r="K210" i="121" s="1"/>
  <c r="H210" i="121"/>
  <c r="F210" i="121"/>
  <c r="G210" i="121" s="1"/>
  <c r="C210" i="121"/>
  <c r="I209" i="121"/>
  <c r="J209" i="121" s="1"/>
  <c r="K209" i="121" s="1"/>
  <c r="H209" i="121"/>
  <c r="F209" i="121"/>
  <c r="G209" i="121" s="1"/>
  <c r="C209" i="121"/>
  <c r="I208" i="121"/>
  <c r="J208" i="121" s="1"/>
  <c r="K208" i="121" s="1"/>
  <c r="H208" i="121"/>
  <c r="F208" i="121"/>
  <c r="G208" i="121" s="1"/>
  <c r="C208" i="121"/>
  <c r="I207" i="121"/>
  <c r="H207" i="121"/>
  <c r="F207" i="121"/>
  <c r="C207" i="121"/>
  <c r="C218" i="121" s="1"/>
  <c r="AR205" i="121"/>
  <c r="AQ205" i="121"/>
  <c r="AP205" i="121"/>
  <c r="AO205" i="121"/>
  <c r="AN205" i="121"/>
  <c r="AM205" i="121"/>
  <c r="AL205" i="121"/>
  <c r="AK205" i="121"/>
  <c r="AJ205" i="121"/>
  <c r="AI205" i="121"/>
  <c r="AH205" i="121"/>
  <c r="AG205" i="121"/>
  <c r="AF205" i="121"/>
  <c r="AE205" i="121"/>
  <c r="AD205" i="121"/>
  <c r="AC205" i="121"/>
  <c r="AB205" i="121"/>
  <c r="AA205" i="121"/>
  <c r="Z205" i="121"/>
  <c r="Y205" i="121"/>
  <c r="X205" i="121"/>
  <c r="W205" i="121"/>
  <c r="V205" i="121"/>
  <c r="U205" i="121"/>
  <c r="T205" i="121"/>
  <c r="S205" i="121"/>
  <c r="R205" i="121"/>
  <c r="Q205" i="121"/>
  <c r="P205" i="121"/>
  <c r="O205" i="121"/>
  <c r="N205" i="121"/>
  <c r="M205" i="121"/>
  <c r="L205" i="121"/>
  <c r="I204" i="121"/>
  <c r="J204" i="121" s="1"/>
  <c r="K204" i="121" s="1"/>
  <c r="H204" i="121"/>
  <c r="F204" i="121"/>
  <c r="G204" i="121" s="1"/>
  <c r="C204" i="121"/>
  <c r="I203" i="121"/>
  <c r="J203" i="121" s="1"/>
  <c r="K203" i="121" s="1"/>
  <c r="H203" i="121"/>
  <c r="F203" i="121"/>
  <c r="G203" i="121" s="1"/>
  <c r="C203" i="121"/>
  <c r="I202" i="121"/>
  <c r="J202" i="121" s="1"/>
  <c r="K202" i="121" s="1"/>
  <c r="H202" i="121"/>
  <c r="F202" i="121"/>
  <c r="G202" i="121" s="1"/>
  <c r="C202" i="121"/>
  <c r="I201" i="121"/>
  <c r="J201" i="121" s="1"/>
  <c r="K201" i="121" s="1"/>
  <c r="H201" i="121"/>
  <c r="F201" i="121"/>
  <c r="G201" i="121" s="1"/>
  <c r="C201" i="121"/>
  <c r="I200" i="121"/>
  <c r="J200" i="121" s="1"/>
  <c r="K200" i="121" s="1"/>
  <c r="H200" i="121"/>
  <c r="F200" i="121"/>
  <c r="G200" i="121" s="1"/>
  <c r="C200" i="121"/>
  <c r="I199" i="121"/>
  <c r="J199" i="121" s="1"/>
  <c r="K199" i="121" s="1"/>
  <c r="H199" i="121"/>
  <c r="F199" i="121"/>
  <c r="G199" i="121" s="1"/>
  <c r="C199" i="121"/>
  <c r="K198" i="121"/>
  <c r="I198" i="121"/>
  <c r="J198" i="121" s="1"/>
  <c r="H198" i="121"/>
  <c r="F198" i="121"/>
  <c r="G198" i="121" s="1"/>
  <c r="C198" i="121"/>
  <c r="I197" i="121"/>
  <c r="J197" i="121" s="1"/>
  <c r="K197" i="121" s="1"/>
  <c r="H197" i="121"/>
  <c r="F197" i="121"/>
  <c r="G197" i="121" s="1"/>
  <c r="C197" i="121"/>
  <c r="I196" i="121"/>
  <c r="J196" i="121" s="1"/>
  <c r="K196" i="121" s="1"/>
  <c r="H196" i="121"/>
  <c r="F196" i="121"/>
  <c r="G196" i="121" s="1"/>
  <c r="C196" i="121"/>
  <c r="I195" i="121"/>
  <c r="J195" i="121" s="1"/>
  <c r="K195" i="121" s="1"/>
  <c r="H195" i="121"/>
  <c r="F195" i="121"/>
  <c r="G195" i="121" s="1"/>
  <c r="C195" i="121"/>
  <c r="I194" i="121"/>
  <c r="H194" i="121"/>
  <c r="F194" i="121"/>
  <c r="C194" i="121"/>
  <c r="AR192" i="121"/>
  <c r="AQ192" i="121"/>
  <c r="AP192" i="121"/>
  <c r="AO192" i="121"/>
  <c r="AN192" i="121"/>
  <c r="AM192" i="121"/>
  <c r="AL192" i="121"/>
  <c r="AK192" i="121"/>
  <c r="AJ192" i="121"/>
  <c r="AI192" i="121"/>
  <c r="AH192" i="121"/>
  <c r="AG192" i="121"/>
  <c r="AF192" i="121"/>
  <c r="AE192" i="121"/>
  <c r="AD192" i="121"/>
  <c r="AC192" i="121"/>
  <c r="AB192" i="121"/>
  <c r="AA192" i="121"/>
  <c r="Z192" i="121"/>
  <c r="Y192" i="121"/>
  <c r="X192" i="121"/>
  <c r="W192" i="121"/>
  <c r="V192" i="121"/>
  <c r="U192" i="121"/>
  <c r="T192" i="121"/>
  <c r="S192" i="121"/>
  <c r="R192" i="121"/>
  <c r="Q192" i="121"/>
  <c r="P192" i="121"/>
  <c r="O192" i="121"/>
  <c r="N192" i="121"/>
  <c r="M192" i="121"/>
  <c r="L192" i="121"/>
  <c r="I191" i="121"/>
  <c r="J191" i="121" s="1"/>
  <c r="K191" i="121" s="1"/>
  <c r="H191" i="121"/>
  <c r="F191" i="121"/>
  <c r="G191" i="121" s="1"/>
  <c r="C191" i="121"/>
  <c r="I190" i="121"/>
  <c r="J190" i="121" s="1"/>
  <c r="K190" i="121" s="1"/>
  <c r="H190" i="121"/>
  <c r="F190" i="121"/>
  <c r="G190" i="121" s="1"/>
  <c r="C190" i="121"/>
  <c r="I189" i="121"/>
  <c r="J189" i="121" s="1"/>
  <c r="K189" i="121" s="1"/>
  <c r="H189" i="121"/>
  <c r="F189" i="121"/>
  <c r="G189" i="121" s="1"/>
  <c r="C189" i="121"/>
  <c r="I188" i="121"/>
  <c r="J188" i="121" s="1"/>
  <c r="K188" i="121" s="1"/>
  <c r="H188" i="121"/>
  <c r="F188" i="121"/>
  <c r="G188" i="121" s="1"/>
  <c r="C188" i="121"/>
  <c r="I187" i="121"/>
  <c r="J187" i="121" s="1"/>
  <c r="K187" i="121" s="1"/>
  <c r="H187" i="121"/>
  <c r="F187" i="121"/>
  <c r="G187" i="121" s="1"/>
  <c r="C187" i="121"/>
  <c r="I186" i="121"/>
  <c r="J186" i="121" s="1"/>
  <c r="K186" i="121" s="1"/>
  <c r="H186" i="121"/>
  <c r="F186" i="121"/>
  <c r="G186" i="121" s="1"/>
  <c r="C186" i="121"/>
  <c r="I185" i="121"/>
  <c r="J185" i="121" s="1"/>
  <c r="K185" i="121" s="1"/>
  <c r="H185" i="121"/>
  <c r="F185" i="121"/>
  <c r="G185" i="121" s="1"/>
  <c r="C185" i="121"/>
  <c r="I184" i="121"/>
  <c r="J184" i="121" s="1"/>
  <c r="K184" i="121" s="1"/>
  <c r="H184" i="121"/>
  <c r="F184" i="121"/>
  <c r="G184" i="121" s="1"/>
  <c r="C184" i="121"/>
  <c r="I183" i="121"/>
  <c r="J183" i="121" s="1"/>
  <c r="K183" i="121" s="1"/>
  <c r="H183" i="121"/>
  <c r="F183" i="121"/>
  <c r="G183" i="121" s="1"/>
  <c r="C183" i="121"/>
  <c r="I182" i="121"/>
  <c r="J182" i="121" s="1"/>
  <c r="K182" i="121" s="1"/>
  <c r="H182" i="121"/>
  <c r="F182" i="121"/>
  <c r="G182" i="121" s="1"/>
  <c r="C182" i="121"/>
  <c r="I181" i="121"/>
  <c r="I192" i="121" s="1"/>
  <c r="H181" i="121"/>
  <c r="H192" i="121" s="1"/>
  <c r="F181" i="121"/>
  <c r="F192" i="121" s="1"/>
  <c r="C181" i="121"/>
  <c r="AR179" i="121"/>
  <c r="AQ179" i="121"/>
  <c r="AP179" i="121"/>
  <c r="AO179" i="121"/>
  <c r="AN179" i="121"/>
  <c r="AM179" i="121"/>
  <c r="AL179" i="121"/>
  <c r="AK179" i="121"/>
  <c r="AJ179" i="121"/>
  <c r="AI179" i="121"/>
  <c r="AH179" i="121"/>
  <c r="AG179" i="121"/>
  <c r="AF179" i="121"/>
  <c r="AE179" i="121"/>
  <c r="AD179" i="121"/>
  <c r="AC179" i="121"/>
  <c r="AB179" i="121"/>
  <c r="AA179" i="121"/>
  <c r="Z179" i="121"/>
  <c r="Y179" i="121"/>
  <c r="X179" i="121"/>
  <c r="W179" i="121"/>
  <c r="V179" i="121"/>
  <c r="U179" i="121"/>
  <c r="T179" i="121"/>
  <c r="S179" i="121"/>
  <c r="R179" i="121"/>
  <c r="Q179" i="121"/>
  <c r="P179" i="121"/>
  <c r="O179" i="121"/>
  <c r="N179" i="121"/>
  <c r="M179" i="121"/>
  <c r="L179" i="121"/>
  <c r="I178" i="121"/>
  <c r="J178" i="121" s="1"/>
  <c r="K178" i="121" s="1"/>
  <c r="H178" i="121"/>
  <c r="F178" i="121"/>
  <c r="G178" i="121" s="1"/>
  <c r="C178" i="121"/>
  <c r="I177" i="121"/>
  <c r="J177" i="121" s="1"/>
  <c r="K177" i="121" s="1"/>
  <c r="H177" i="121"/>
  <c r="F177" i="121"/>
  <c r="G177" i="121" s="1"/>
  <c r="C177" i="121"/>
  <c r="I176" i="121"/>
  <c r="J176" i="121" s="1"/>
  <c r="K176" i="121" s="1"/>
  <c r="H176" i="121"/>
  <c r="F176" i="121"/>
  <c r="G176" i="121" s="1"/>
  <c r="C176" i="121"/>
  <c r="I175" i="121"/>
  <c r="J175" i="121" s="1"/>
  <c r="K175" i="121" s="1"/>
  <c r="H175" i="121"/>
  <c r="F175" i="121"/>
  <c r="G175" i="121" s="1"/>
  <c r="C175" i="121"/>
  <c r="J174" i="121"/>
  <c r="K174" i="121" s="1"/>
  <c r="I174" i="121"/>
  <c r="H174" i="121"/>
  <c r="F174" i="121"/>
  <c r="G174" i="121" s="1"/>
  <c r="C174" i="121"/>
  <c r="I173" i="121"/>
  <c r="J173" i="121" s="1"/>
  <c r="K173" i="121" s="1"/>
  <c r="H173" i="121"/>
  <c r="F173" i="121"/>
  <c r="G173" i="121" s="1"/>
  <c r="C173" i="121"/>
  <c r="I172" i="121"/>
  <c r="J172" i="121" s="1"/>
  <c r="K172" i="121" s="1"/>
  <c r="H172" i="121"/>
  <c r="F172" i="121"/>
  <c r="G172" i="121" s="1"/>
  <c r="C172" i="121"/>
  <c r="I171" i="121"/>
  <c r="J171" i="121" s="1"/>
  <c r="K171" i="121" s="1"/>
  <c r="H171" i="121"/>
  <c r="F171" i="121"/>
  <c r="G171" i="121" s="1"/>
  <c r="C171" i="121"/>
  <c r="I170" i="121"/>
  <c r="J170" i="121" s="1"/>
  <c r="K170" i="121" s="1"/>
  <c r="H170" i="121"/>
  <c r="F170" i="121"/>
  <c r="G170" i="121" s="1"/>
  <c r="C170" i="121"/>
  <c r="I169" i="121"/>
  <c r="J169" i="121" s="1"/>
  <c r="K169" i="121" s="1"/>
  <c r="H169" i="121"/>
  <c r="F169" i="121"/>
  <c r="G169" i="121" s="1"/>
  <c r="C169" i="121"/>
  <c r="I168" i="121"/>
  <c r="H168" i="121"/>
  <c r="F168" i="121"/>
  <c r="G168" i="121" s="1"/>
  <c r="C168" i="121"/>
  <c r="AR166" i="121"/>
  <c r="AQ166" i="121"/>
  <c r="AP166" i="121"/>
  <c r="AO166" i="121"/>
  <c r="AN166" i="121"/>
  <c r="AM166" i="121"/>
  <c r="AL166" i="121"/>
  <c r="AK166" i="121"/>
  <c r="AJ166" i="121"/>
  <c r="AI166" i="121"/>
  <c r="AH166" i="121"/>
  <c r="AG166" i="121"/>
  <c r="AF166" i="121"/>
  <c r="AE166" i="121"/>
  <c r="AD166" i="121"/>
  <c r="AC166" i="121"/>
  <c r="AB166" i="121"/>
  <c r="AA166" i="121"/>
  <c r="Z166" i="121"/>
  <c r="Y166" i="121"/>
  <c r="X166" i="121"/>
  <c r="W166" i="121"/>
  <c r="V166" i="121"/>
  <c r="U166" i="121"/>
  <c r="T166" i="121"/>
  <c r="S166" i="121"/>
  <c r="R166" i="121"/>
  <c r="Q166" i="121"/>
  <c r="P166" i="121"/>
  <c r="O166" i="121"/>
  <c r="N166" i="121"/>
  <c r="M166" i="121"/>
  <c r="L166" i="121"/>
  <c r="I165" i="121"/>
  <c r="J165" i="121" s="1"/>
  <c r="K165" i="121" s="1"/>
  <c r="H165" i="121"/>
  <c r="F165" i="121"/>
  <c r="G165" i="121" s="1"/>
  <c r="C165" i="121"/>
  <c r="I164" i="121"/>
  <c r="J164" i="121" s="1"/>
  <c r="K164" i="121" s="1"/>
  <c r="H164" i="121"/>
  <c r="F164" i="121"/>
  <c r="G164" i="121" s="1"/>
  <c r="C164" i="121"/>
  <c r="I163" i="121"/>
  <c r="J163" i="121" s="1"/>
  <c r="K163" i="121" s="1"/>
  <c r="H163" i="121"/>
  <c r="F163" i="121"/>
  <c r="G163" i="121" s="1"/>
  <c r="C163" i="121"/>
  <c r="I162" i="121"/>
  <c r="J162" i="121" s="1"/>
  <c r="K162" i="121" s="1"/>
  <c r="H162" i="121"/>
  <c r="F162" i="121"/>
  <c r="G162" i="121" s="1"/>
  <c r="C162" i="121"/>
  <c r="I161" i="121"/>
  <c r="J161" i="121" s="1"/>
  <c r="K161" i="121" s="1"/>
  <c r="H161" i="121"/>
  <c r="F161" i="121"/>
  <c r="G161" i="121" s="1"/>
  <c r="C161" i="121"/>
  <c r="I160" i="121"/>
  <c r="J160" i="121" s="1"/>
  <c r="K160" i="121" s="1"/>
  <c r="H160" i="121"/>
  <c r="F160" i="121"/>
  <c r="G160" i="121" s="1"/>
  <c r="C160" i="121"/>
  <c r="I159" i="121"/>
  <c r="J159" i="121" s="1"/>
  <c r="K159" i="121" s="1"/>
  <c r="H159" i="121"/>
  <c r="F159" i="121"/>
  <c r="G159" i="121" s="1"/>
  <c r="C159" i="121"/>
  <c r="I158" i="121"/>
  <c r="J158" i="121" s="1"/>
  <c r="K158" i="121" s="1"/>
  <c r="H158" i="121"/>
  <c r="F158" i="121"/>
  <c r="G158" i="121" s="1"/>
  <c r="C158" i="121"/>
  <c r="I157" i="121"/>
  <c r="J157" i="121" s="1"/>
  <c r="K157" i="121" s="1"/>
  <c r="H157" i="121"/>
  <c r="F157" i="121"/>
  <c r="G157" i="121" s="1"/>
  <c r="C157" i="121"/>
  <c r="I156" i="121"/>
  <c r="J156" i="121" s="1"/>
  <c r="K156" i="121" s="1"/>
  <c r="H156" i="121"/>
  <c r="F156" i="121"/>
  <c r="G156" i="121" s="1"/>
  <c r="C156" i="121"/>
  <c r="I155" i="121"/>
  <c r="H155" i="121"/>
  <c r="F155" i="121"/>
  <c r="C155" i="121"/>
  <c r="C166" i="121" s="1"/>
  <c r="AR153" i="121"/>
  <c r="AQ153" i="121"/>
  <c r="AP153" i="121"/>
  <c r="AO153" i="121"/>
  <c r="AN153" i="121"/>
  <c r="AM153" i="121"/>
  <c r="AL153" i="121"/>
  <c r="AK153" i="121"/>
  <c r="AJ153" i="121"/>
  <c r="AI153" i="121"/>
  <c r="AH153" i="121"/>
  <c r="AG153" i="121"/>
  <c r="AF153" i="121"/>
  <c r="AE153" i="121"/>
  <c r="AD153" i="121"/>
  <c r="AC153" i="121"/>
  <c r="AB153" i="121"/>
  <c r="AA153" i="121"/>
  <c r="Z153" i="121"/>
  <c r="Y153" i="121"/>
  <c r="X153" i="121"/>
  <c r="W153" i="121"/>
  <c r="V153" i="121"/>
  <c r="U153" i="121"/>
  <c r="T153" i="121"/>
  <c r="S153" i="121"/>
  <c r="R153" i="121"/>
  <c r="Q153" i="121"/>
  <c r="P153" i="121"/>
  <c r="O153" i="121"/>
  <c r="N153" i="121"/>
  <c r="M153" i="121"/>
  <c r="L153" i="121"/>
  <c r="I152" i="121"/>
  <c r="J152" i="121" s="1"/>
  <c r="K152" i="121" s="1"/>
  <c r="H152" i="121"/>
  <c r="F152" i="121"/>
  <c r="G152" i="121" s="1"/>
  <c r="C152" i="121"/>
  <c r="I151" i="121"/>
  <c r="J151" i="121" s="1"/>
  <c r="K151" i="121" s="1"/>
  <c r="H151" i="121"/>
  <c r="F151" i="121"/>
  <c r="G151" i="121" s="1"/>
  <c r="C151" i="121"/>
  <c r="I150" i="121"/>
  <c r="J150" i="121" s="1"/>
  <c r="K150" i="121" s="1"/>
  <c r="H150" i="121"/>
  <c r="F150" i="121"/>
  <c r="G150" i="121" s="1"/>
  <c r="C150" i="121"/>
  <c r="I149" i="121"/>
  <c r="J149" i="121" s="1"/>
  <c r="K149" i="121" s="1"/>
  <c r="H149" i="121"/>
  <c r="F149" i="121"/>
  <c r="G149" i="121" s="1"/>
  <c r="C149" i="121"/>
  <c r="I148" i="121"/>
  <c r="J148" i="121" s="1"/>
  <c r="K148" i="121" s="1"/>
  <c r="H148" i="121"/>
  <c r="F148" i="121"/>
  <c r="G148" i="121" s="1"/>
  <c r="C148" i="121"/>
  <c r="I147" i="121"/>
  <c r="J147" i="121" s="1"/>
  <c r="K147" i="121" s="1"/>
  <c r="H147" i="121"/>
  <c r="F147" i="121"/>
  <c r="G147" i="121" s="1"/>
  <c r="C147" i="121"/>
  <c r="I146" i="121"/>
  <c r="J146" i="121" s="1"/>
  <c r="K146" i="121" s="1"/>
  <c r="H146" i="121"/>
  <c r="F146" i="121"/>
  <c r="G146" i="121" s="1"/>
  <c r="C146" i="121"/>
  <c r="I145" i="121"/>
  <c r="J145" i="121" s="1"/>
  <c r="K145" i="121" s="1"/>
  <c r="H145" i="121"/>
  <c r="F145" i="121"/>
  <c r="G145" i="121" s="1"/>
  <c r="C145" i="121"/>
  <c r="I144" i="121"/>
  <c r="J144" i="121" s="1"/>
  <c r="K144" i="121" s="1"/>
  <c r="H144" i="121"/>
  <c r="F144" i="121"/>
  <c r="G144" i="121" s="1"/>
  <c r="C144" i="121"/>
  <c r="I143" i="121"/>
  <c r="J143" i="121" s="1"/>
  <c r="K143" i="121" s="1"/>
  <c r="H143" i="121"/>
  <c r="F143" i="121"/>
  <c r="G143" i="121" s="1"/>
  <c r="C143" i="121"/>
  <c r="I142" i="121"/>
  <c r="J142" i="121" s="1"/>
  <c r="K142" i="121" s="1"/>
  <c r="H142" i="121"/>
  <c r="F142" i="121"/>
  <c r="C142" i="121"/>
  <c r="AR140" i="121"/>
  <c r="AQ140" i="121"/>
  <c r="AP140" i="121"/>
  <c r="AO140" i="121"/>
  <c r="AN140" i="121"/>
  <c r="AM140" i="121"/>
  <c r="AL140" i="121"/>
  <c r="AK140" i="121"/>
  <c r="AJ140" i="121"/>
  <c r="AI140" i="121"/>
  <c r="AH140" i="121"/>
  <c r="AG140" i="121"/>
  <c r="AF140" i="121"/>
  <c r="AE140" i="121"/>
  <c r="AD140" i="121"/>
  <c r="AC140" i="121"/>
  <c r="AB140" i="121"/>
  <c r="AA140" i="121"/>
  <c r="Z140" i="121"/>
  <c r="Y140" i="121"/>
  <c r="X140" i="121"/>
  <c r="W140" i="121"/>
  <c r="V140" i="121"/>
  <c r="U140" i="121"/>
  <c r="T140" i="121"/>
  <c r="S140" i="121"/>
  <c r="R140" i="121"/>
  <c r="Q140" i="121"/>
  <c r="P140" i="121"/>
  <c r="O140" i="121"/>
  <c r="N140" i="121"/>
  <c r="M140" i="121"/>
  <c r="L140" i="121"/>
  <c r="I139" i="121"/>
  <c r="J139" i="121" s="1"/>
  <c r="K139" i="121" s="1"/>
  <c r="H139" i="121"/>
  <c r="F139" i="121"/>
  <c r="G139" i="121" s="1"/>
  <c r="C139" i="121"/>
  <c r="I138" i="121"/>
  <c r="J138" i="121" s="1"/>
  <c r="K138" i="121" s="1"/>
  <c r="H138" i="121"/>
  <c r="F138" i="121"/>
  <c r="G138" i="121" s="1"/>
  <c r="C138" i="121"/>
  <c r="I137" i="121"/>
  <c r="J137" i="121" s="1"/>
  <c r="K137" i="121" s="1"/>
  <c r="H137" i="121"/>
  <c r="F137" i="121"/>
  <c r="G137" i="121" s="1"/>
  <c r="C137" i="121"/>
  <c r="I136" i="121"/>
  <c r="J136" i="121" s="1"/>
  <c r="K136" i="121" s="1"/>
  <c r="H136" i="121"/>
  <c r="F136" i="121"/>
  <c r="G136" i="121" s="1"/>
  <c r="C136" i="121"/>
  <c r="I135" i="121"/>
  <c r="J135" i="121" s="1"/>
  <c r="K135" i="121" s="1"/>
  <c r="H135" i="121"/>
  <c r="F135" i="121"/>
  <c r="G135" i="121" s="1"/>
  <c r="C135" i="121"/>
  <c r="I134" i="121"/>
  <c r="J134" i="121" s="1"/>
  <c r="K134" i="121" s="1"/>
  <c r="H134" i="121"/>
  <c r="F134" i="121"/>
  <c r="G134" i="121" s="1"/>
  <c r="C134" i="121"/>
  <c r="I133" i="121"/>
  <c r="J133" i="121" s="1"/>
  <c r="K133" i="121" s="1"/>
  <c r="H133" i="121"/>
  <c r="F133" i="121"/>
  <c r="G133" i="121" s="1"/>
  <c r="C133" i="121"/>
  <c r="I132" i="121"/>
  <c r="J132" i="121" s="1"/>
  <c r="K132" i="121" s="1"/>
  <c r="H132" i="121"/>
  <c r="F132" i="121"/>
  <c r="G132" i="121" s="1"/>
  <c r="C132" i="121"/>
  <c r="I131" i="121"/>
  <c r="J131" i="121" s="1"/>
  <c r="K131" i="121" s="1"/>
  <c r="H131" i="121"/>
  <c r="F131" i="121"/>
  <c r="G131" i="121" s="1"/>
  <c r="C131" i="121"/>
  <c r="I130" i="121"/>
  <c r="J130" i="121" s="1"/>
  <c r="K130" i="121" s="1"/>
  <c r="H130" i="121"/>
  <c r="F130" i="121"/>
  <c r="G130" i="121" s="1"/>
  <c r="C130" i="121"/>
  <c r="I129" i="121"/>
  <c r="J129" i="121" s="1"/>
  <c r="H129" i="121"/>
  <c r="H140" i="121" s="1"/>
  <c r="F129" i="121"/>
  <c r="G129" i="121" s="1"/>
  <c r="C129" i="121"/>
  <c r="AR127" i="121"/>
  <c r="AQ127" i="121"/>
  <c r="AP127" i="121"/>
  <c r="AO127" i="121"/>
  <c r="AN127" i="121"/>
  <c r="AM127" i="121"/>
  <c r="AL127" i="121"/>
  <c r="AK127" i="121"/>
  <c r="AJ127" i="121"/>
  <c r="AI127" i="121"/>
  <c r="AH127" i="121"/>
  <c r="AG127" i="121"/>
  <c r="AF127" i="121"/>
  <c r="AE127" i="121"/>
  <c r="AD127" i="121"/>
  <c r="AC127" i="121"/>
  <c r="AB127" i="121"/>
  <c r="AA127" i="121"/>
  <c r="Z127" i="121"/>
  <c r="Y127" i="121"/>
  <c r="X127" i="121"/>
  <c r="W127" i="121"/>
  <c r="V127" i="121"/>
  <c r="U127" i="121"/>
  <c r="T127" i="121"/>
  <c r="S127" i="121"/>
  <c r="R127" i="121"/>
  <c r="Q127" i="121"/>
  <c r="P127" i="121"/>
  <c r="O127" i="121"/>
  <c r="N127" i="121"/>
  <c r="M127" i="121"/>
  <c r="L127" i="121"/>
  <c r="I126" i="121"/>
  <c r="J126" i="121" s="1"/>
  <c r="K126" i="121" s="1"/>
  <c r="H126" i="121"/>
  <c r="F126" i="121"/>
  <c r="G126" i="121" s="1"/>
  <c r="C126" i="121"/>
  <c r="I125" i="121"/>
  <c r="J125" i="121" s="1"/>
  <c r="K125" i="121" s="1"/>
  <c r="H125" i="121"/>
  <c r="F125" i="121"/>
  <c r="G125" i="121" s="1"/>
  <c r="C125" i="121"/>
  <c r="I124" i="121"/>
  <c r="J124" i="121" s="1"/>
  <c r="K124" i="121" s="1"/>
  <c r="H124" i="121"/>
  <c r="F124" i="121"/>
  <c r="G124" i="121" s="1"/>
  <c r="C124" i="121"/>
  <c r="I123" i="121"/>
  <c r="J123" i="121" s="1"/>
  <c r="K123" i="121" s="1"/>
  <c r="H123" i="121"/>
  <c r="F123" i="121"/>
  <c r="G123" i="121" s="1"/>
  <c r="C123" i="121"/>
  <c r="I122" i="121"/>
  <c r="J122" i="121" s="1"/>
  <c r="K122" i="121" s="1"/>
  <c r="H122" i="121"/>
  <c r="F122" i="121"/>
  <c r="G122" i="121" s="1"/>
  <c r="C122" i="121"/>
  <c r="I121" i="121"/>
  <c r="J121" i="121" s="1"/>
  <c r="K121" i="121" s="1"/>
  <c r="H121" i="121"/>
  <c r="F121" i="121"/>
  <c r="G121" i="121" s="1"/>
  <c r="C121" i="121"/>
  <c r="I120" i="121"/>
  <c r="J120" i="121" s="1"/>
  <c r="K120" i="121" s="1"/>
  <c r="H120" i="121"/>
  <c r="F120" i="121"/>
  <c r="G120" i="121" s="1"/>
  <c r="C120" i="121"/>
  <c r="I119" i="121"/>
  <c r="J119" i="121" s="1"/>
  <c r="K119" i="121" s="1"/>
  <c r="H119" i="121"/>
  <c r="F119" i="121"/>
  <c r="G119" i="121" s="1"/>
  <c r="C119" i="121"/>
  <c r="I118" i="121"/>
  <c r="J118" i="121" s="1"/>
  <c r="K118" i="121" s="1"/>
  <c r="H118" i="121"/>
  <c r="F118" i="121"/>
  <c r="G118" i="121" s="1"/>
  <c r="C118" i="121"/>
  <c r="I117" i="121"/>
  <c r="J117" i="121" s="1"/>
  <c r="K117" i="121" s="1"/>
  <c r="H117" i="121"/>
  <c r="F117" i="121"/>
  <c r="G117" i="121" s="1"/>
  <c r="C117" i="121"/>
  <c r="I116" i="121"/>
  <c r="H116" i="121"/>
  <c r="F116" i="121"/>
  <c r="F127" i="121" s="1"/>
  <c r="C116" i="121"/>
  <c r="AR114" i="121"/>
  <c r="AQ114" i="121"/>
  <c r="AP114" i="121"/>
  <c r="AO114" i="121"/>
  <c r="AN114" i="121"/>
  <c r="AM114" i="121"/>
  <c r="AL114" i="121"/>
  <c r="AK114" i="121"/>
  <c r="AJ114" i="121"/>
  <c r="AI114" i="121"/>
  <c r="AH114" i="121"/>
  <c r="AG114" i="121"/>
  <c r="AF114" i="121"/>
  <c r="AE114" i="121"/>
  <c r="AD114" i="121"/>
  <c r="AC114" i="121"/>
  <c r="AB114" i="121"/>
  <c r="AA114" i="121"/>
  <c r="Z114" i="121"/>
  <c r="Y114" i="121"/>
  <c r="X114" i="121"/>
  <c r="W114" i="121"/>
  <c r="V114" i="121"/>
  <c r="U114" i="121"/>
  <c r="T114" i="121"/>
  <c r="S114" i="121"/>
  <c r="R114" i="121"/>
  <c r="Q114" i="121"/>
  <c r="P114" i="121"/>
  <c r="O114" i="121"/>
  <c r="N114" i="121"/>
  <c r="M114" i="121"/>
  <c r="L114" i="121"/>
  <c r="I113" i="121"/>
  <c r="J113" i="121" s="1"/>
  <c r="K113" i="121" s="1"/>
  <c r="H113" i="121"/>
  <c r="F113" i="121"/>
  <c r="G113" i="121" s="1"/>
  <c r="C113" i="121"/>
  <c r="I112" i="121"/>
  <c r="J112" i="121" s="1"/>
  <c r="K112" i="121" s="1"/>
  <c r="H112" i="121"/>
  <c r="F112" i="121"/>
  <c r="G112" i="121" s="1"/>
  <c r="C112" i="121"/>
  <c r="I111" i="121"/>
  <c r="J111" i="121" s="1"/>
  <c r="K111" i="121" s="1"/>
  <c r="H111" i="121"/>
  <c r="F111" i="121"/>
  <c r="G111" i="121" s="1"/>
  <c r="C111" i="121"/>
  <c r="I110" i="121"/>
  <c r="J110" i="121" s="1"/>
  <c r="K110" i="121" s="1"/>
  <c r="H110" i="121"/>
  <c r="F110" i="121"/>
  <c r="G110" i="121" s="1"/>
  <c r="C110" i="121"/>
  <c r="I109" i="121"/>
  <c r="J109" i="121" s="1"/>
  <c r="K109" i="121" s="1"/>
  <c r="H109" i="121"/>
  <c r="F109" i="121"/>
  <c r="G109" i="121" s="1"/>
  <c r="C109" i="121"/>
  <c r="I108" i="121"/>
  <c r="J108" i="121" s="1"/>
  <c r="K108" i="121" s="1"/>
  <c r="H108" i="121"/>
  <c r="F108" i="121"/>
  <c r="G108" i="121" s="1"/>
  <c r="C108" i="121"/>
  <c r="I107" i="121"/>
  <c r="J107" i="121" s="1"/>
  <c r="K107" i="121" s="1"/>
  <c r="H107" i="121"/>
  <c r="F107" i="121"/>
  <c r="G107" i="121" s="1"/>
  <c r="C107" i="121"/>
  <c r="I106" i="121"/>
  <c r="J106" i="121" s="1"/>
  <c r="K106" i="121" s="1"/>
  <c r="H106" i="121"/>
  <c r="F106" i="121"/>
  <c r="G106" i="121" s="1"/>
  <c r="C106" i="121"/>
  <c r="I105" i="121"/>
  <c r="J105" i="121" s="1"/>
  <c r="K105" i="121" s="1"/>
  <c r="H105" i="121"/>
  <c r="F105" i="121"/>
  <c r="G105" i="121" s="1"/>
  <c r="C105" i="121"/>
  <c r="I104" i="121"/>
  <c r="J104" i="121" s="1"/>
  <c r="K104" i="121" s="1"/>
  <c r="H104" i="121"/>
  <c r="F104" i="121"/>
  <c r="G104" i="121" s="1"/>
  <c r="C104" i="121"/>
  <c r="I103" i="121"/>
  <c r="H103" i="121"/>
  <c r="F103" i="121"/>
  <c r="C103" i="121"/>
  <c r="AR101" i="121"/>
  <c r="AQ101" i="121"/>
  <c r="AP101" i="121"/>
  <c r="AO101" i="121"/>
  <c r="AN101" i="121"/>
  <c r="AM101" i="121"/>
  <c r="AL101" i="121"/>
  <c r="AK101" i="121"/>
  <c r="AK245" i="121" s="1"/>
  <c r="AJ101" i="121"/>
  <c r="AI101" i="121"/>
  <c r="AH101" i="121"/>
  <c r="AH245" i="121" s="1"/>
  <c r="AG101" i="121"/>
  <c r="AF101" i="121"/>
  <c r="AE101" i="121"/>
  <c r="AD101" i="121"/>
  <c r="AC101" i="121"/>
  <c r="AB101" i="121"/>
  <c r="AA101" i="121"/>
  <c r="Z101" i="121"/>
  <c r="Y101" i="121"/>
  <c r="Y245" i="121" s="1"/>
  <c r="X101" i="121"/>
  <c r="W101" i="121"/>
  <c r="V101" i="121"/>
  <c r="V245" i="121" s="1"/>
  <c r="U101" i="121"/>
  <c r="T101" i="121"/>
  <c r="S101" i="121"/>
  <c r="R101" i="121"/>
  <c r="Q101" i="121"/>
  <c r="P101" i="121"/>
  <c r="O101" i="121"/>
  <c r="N101" i="121"/>
  <c r="M101" i="121"/>
  <c r="L101" i="121"/>
  <c r="I100" i="121"/>
  <c r="J100" i="121" s="1"/>
  <c r="K100" i="121" s="1"/>
  <c r="H100" i="121"/>
  <c r="F100" i="121"/>
  <c r="G100" i="121" s="1"/>
  <c r="C100" i="121"/>
  <c r="I99" i="121"/>
  <c r="J99" i="121" s="1"/>
  <c r="K99" i="121" s="1"/>
  <c r="H99" i="121"/>
  <c r="F99" i="121"/>
  <c r="G99" i="121" s="1"/>
  <c r="C99" i="121"/>
  <c r="I98" i="121"/>
  <c r="J98" i="121" s="1"/>
  <c r="K98" i="121" s="1"/>
  <c r="H98" i="121"/>
  <c r="F98" i="121"/>
  <c r="G98" i="121" s="1"/>
  <c r="C98" i="121"/>
  <c r="I97" i="121"/>
  <c r="J97" i="121" s="1"/>
  <c r="K97" i="121" s="1"/>
  <c r="H97" i="121"/>
  <c r="F97" i="121"/>
  <c r="G97" i="121" s="1"/>
  <c r="C97" i="121"/>
  <c r="I96" i="121"/>
  <c r="J96" i="121" s="1"/>
  <c r="K96" i="121" s="1"/>
  <c r="H96" i="121"/>
  <c r="F96" i="121"/>
  <c r="G96" i="121" s="1"/>
  <c r="C96" i="121"/>
  <c r="I95" i="121"/>
  <c r="J95" i="121" s="1"/>
  <c r="K95" i="121" s="1"/>
  <c r="H95" i="121"/>
  <c r="F95" i="121"/>
  <c r="G95" i="121" s="1"/>
  <c r="C95" i="121"/>
  <c r="I94" i="121"/>
  <c r="J94" i="121" s="1"/>
  <c r="K94" i="121" s="1"/>
  <c r="H94" i="121"/>
  <c r="F94" i="121"/>
  <c r="G94" i="121" s="1"/>
  <c r="C94" i="121"/>
  <c r="I93" i="121"/>
  <c r="J93" i="121" s="1"/>
  <c r="K93" i="121" s="1"/>
  <c r="H93" i="121"/>
  <c r="F93" i="121"/>
  <c r="G93" i="121" s="1"/>
  <c r="C93" i="121"/>
  <c r="I92" i="121"/>
  <c r="J92" i="121" s="1"/>
  <c r="K92" i="121" s="1"/>
  <c r="H92" i="121"/>
  <c r="F92" i="121"/>
  <c r="G92" i="121" s="1"/>
  <c r="C92" i="121"/>
  <c r="J91" i="121"/>
  <c r="K91" i="121" s="1"/>
  <c r="I91" i="121"/>
  <c r="H91" i="121"/>
  <c r="F91" i="121"/>
  <c r="G91" i="121" s="1"/>
  <c r="C91" i="121"/>
  <c r="I90" i="121"/>
  <c r="J90" i="121" s="1"/>
  <c r="H90" i="121"/>
  <c r="F90" i="121"/>
  <c r="G90" i="121" s="1"/>
  <c r="C90" i="121"/>
  <c r="AN88" i="121"/>
  <c r="AK88" i="121"/>
  <c r="AH88" i="121"/>
  <c r="AE88" i="121"/>
  <c r="AB88" i="121"/>
  <c r="Y88" i="121"/>
  <c r="V88" i="121"/>
  <c r="S88" i="121"/>
  <c r="AM87" i="121"/>
  <c r="AM88" i="121" s="1"/>
  <c r="AJ87" i="121"/>
  <c r="AJ88" i="121" s="1"/>
  <c r="AG87" i="121"/>
  <c r="AG88" i="121" s="1"/>
  <c r="AD87" i="121"/>
  <c r="AD88" i="121" s="1"/>
  <c r="AA87" i="121"/>
  <c r="AA88" i="121" s="1"/>
  <c r="X87" i="121"/>
  <c r="X88" i="121" s="1"/>
  <c r="U87" i="121"/>
  <c r="U88" i="121" s="1"/>
  <c r="R87" i="121"/>
  <c r="R88" i="121" s="1"/>
  <c r="N87" i="121"/>
  <c r="N88" i="121" s="1"/>
  <c r="L87" i="121"/>
  <c r="L88" i="121" s="1"/>
  <c r="F86" i="121"/>
  <c r="I86" i="121" s="1"/>
  <c r="J86" i="121" s="1"/>
  <c r="K86" i="121" s="1"/>
  <c r="C86" i="121"/>
  <c r="F85" i="121"/>
  <c r="G85" i="121" s="1"/>
  <c r="H85" i="121" s="1"/>
  <c r="C85" i="121"/>
  <c r="F84" i="121"/>
  <c r="I84" i="121" s="1"/>
  <c r="J84" i="121" s="1"/>
  <c r="K84" i="121" s="1"/>
  <c r="C84" i="121"/>
  <c r="F83" i="121"/>
  <c r="G83" i="121" s="1"/>
  <c r="H83" i="121" s="1"/>
  <c r="C83" i="121"/>
  <c r="F82" i="121"/>
  <c r="I82" i="121" s="1"/>
  <c r="J82" i="121" s="1"/>
  <c r="K82" i="121" s="1"/>
  <c r="C82" i="121"/>
  <c r="F81" i="121"/>
  <c r="G81" i="121" s="1"/>
  <c r="H81" i="121" s="1"/>
  <c r="C81" i="121"/>
  <c r="F80" i="121"/>
  <c r="I80" i="121" s="1"/>
  <c r="J80" i="121" s="1"/>
  <c r="K80" i="121" s="1"/>
  <c r="C80" i="121"/>
  <c r="F79" i="121"/>
  <c r="G79" i="121" s="1"/>
  <c r="H79" i="121" s="1"/>
  <c r="C79" i="121"/>
  <c r="F78" i="121"/>
  <c r="I78" i="121" s="1"/>
  <c r="J78" i="121" s="1"/>
  <c r="K78" i="121" s="1"/>
  <c r="C78" i="121"/>
  <c r="F77" i="121"/>
  <c r="G77" i="121" s="1"/>
  <c r="H77" i="121" s="1"/>
  <c r="C77" i="121"/>
  <c r="F76" i="121"/>
  <c r="C76" i="121"/>
  <c r="AN75" i="121"/>
  <c r="AK75" i="121"/>
  <c r="AK284" i="121" s="1"/>
  <c r="AH75" i="121"/>
  <c r="AH284" i="121" s="1"/>
  <c r="AE75" i="121"/>
  <c r="AB75" i="121"/>
  <c r="AB284" i="121" s="1"/>
  <c r="Y75" i="121"/>
  <c r="Y284" i="121" s="1"/>
  <c r="V75" i="121"/>
  <c r="V284" i="121" s="1"/>
  <c r="S75" i="121"/>
  <c r="AM74" i="121"/>
  <c r="AJ74" i="121"/>
  <c r="AG74" i="121"/>
  <c r="AD74" i="121"/>
  <c r="AA74" i="121"/>
  <c r="X74" i="121"/>
  <c r="U74" i="121"/>
  <c r="R74" i="121"/>
  <c r="N74" i="121"/>
  <c r="L74" i="121"/>
  <c r="F73" i="121"/>
  <c r="I73" i="121" s="1"/>
  <c r="J73" i="121" s="1"/>
  <c r="K73" i="121" s="1"/>
  <c r="C73" i="121"/>
  <c r="F72" i="121"/>
  <c r="G72" i="121" s="1"/>
  <c r="H72" i="121" s="1"/>
  <c r="C72" i="121"/>
  <c r="F71" i="121"/>
  <c r="I71" i="121" s="1"/>
  <c r="J71" i="121" s="1"/>
  <c r="K71" i="121" s="1"/>
  <c r="C71" i="121"/>
  <c r="F70" i="121"/>
  <c r="G70" i="121" s="1"/>
  <c r="H70" i="121" s="1"/>
  <c r="C70" i="121"/>
  <c r="F69" i="121"/>
  <c r="I69" i="121" s="1"/>
  <c r="J69" i="121" s="1"/>
  <c r="K69" i="121" s="1"/>
  <c r="C69" i="121"/>
  <c r="F68" i="121"/>
  <c r="G68" i="121" s="1"/>
  <c r="H68" i="121" s="1"/>
  <c r="C68" i="121"/>
  <c r="F67" i="121"/>
  <c r="I67" i="121" s="1"/>
  <c r="J67" i="121" s="1"/>
  <c r="K67" i="121" s="1"/>
  <c r="C67" i="121"/>
  <c r="F66" i="121"/>
  <c r="G66" i="121" s="1"/>
  <c r="C66" i="121"/>
  <c r="AM64" i="121"/>
  <c r="AJ64" i="121"/>
  <c r="AG64" i="121"/>
  <c r="AD64" i="121"/>
  <c r="AA64" i="121"/>
  <c r="X64" i="121"/>
  <c r="U64" i="121"/>
  <c r="R64" i="121"/>
  <c r="N64" i="121"/>
  <c r="L64" i="121"/>
  <c r="F63" i="121"/>
  <c r="I63" i="121" s="1"/>
  <c r="J63" i="121" s="1"/>
  <c r="K63" i="121" s="1"/>
  <c r="C63" i="121"/>
  <c r="F62" i="121"/>
  <c r="I62" i="121" s="1"/>
  <c r="J62" i="121" s="1"/>
  <c r="K62" i="121" s="1"/>
  <c r="C62" i="121"/>
  <c r="F61" i="121"/>
  <c r="I61" i="121" s="1"/>
  <c r="J61" i="121" s="1"/>
  <c r="K61" i="121" s="1"/>
  <c r="C61" i="121"/>
  <c r="F60" i="121"/>
  <c r="I60" i="121" s="1"/>
  <c r="J60" i="121" s="1"/>
  <c r="K60" i="121" s="1"/>
  <c r="C60" i="121"/>
  <c r="F59" i="121"/>
  <c r="I59" i="121" s="1"/>
  <c r="J59" i="121" s="1"/>
  <c r="K59" i="121" s="1"/>
  <c r="C59" i="121"/>
  <c r="F58" i="121"/>
  <c r="I58" i="121" s="1"/>
  <c r="J58" i="121" s="1"/>
  <c r="K58" i="121" s="1"/>
  <c r="C58" i="121"/>
  <c r="F57" i="121"/>
  <c r="I57" i="121" s="1"/>
  <c r="J57" i="121" s="1"/>
  <c r="K57" i="121" s="1"/>
  <c r="C57" i="121"/>
  <c r="F56" i="121"/>
  <c r="I56" i="121" s="1"/>
  <c r="C56" i="121"/>
  <c r="AM54" i="121"/>
  <c r="AJ54" i="121"/>
  <c r="AG54" i="121"/>
  <c r="AD54" i="121"/>
  <c r="AA54" i="121"/>
  <c r="X54" i="121"/>
  <c r="U54" i="121"/>
  <c r="R54" i="121"/>
  <c r="N54" i="121"/>
  <c r="L54" i="121"/>
  <c r="F53" i="121"/>
  <c r="G53" i="121" s="1"/>
  <c r="H53" i="121" s="1"/>
  <c r="C53" i="121"/>
  <c r="F52" i="121"/>
  <c r="I52" i="121" s="1"/>
  <c r="J52" i="121" s="1"/>
  <c r="K52" i="121" s="1"/>
  <c r="C52" i="121"/>
  <c r="F51" i="121"/>
  <c r="G51" i="121" s="1"/>
  <c r="H51" i="121" s="1"/>
  <c r="C51" i="121"/>
  <c r="F50" i="121"/>
  <c r="I50" i="121" s="1"/>
  <c r="J50" i="121" s="1"/>
  <c r="K50" i="121" s="1"/>
  <c r="C50" i="121"/>
  <c r="F49" i="121"/>
  <c r="G49" i="121" s="1"/>
  <c r="H49" i="121" s="1"/>
  <c r="C49" i="121"/>
  <c r="F48" i="121"/>
  <c r="I48" i="121" s="1"/>
  <c r="J48" i="121" s="1"/>
  <c r="K48" i="121" s="1"/>
  <c r="C48" i="121"/>
  <c r="F47" i="121"/>
  <c r="G47" i="121" s="1"/>
  <c r="H47" i="121" s="1"/>
  <c r="C47" i="121"/>
  <c r="F46" i="121"/>
  <c r="I46" i="121" s="1"/>
  <c r="C46" i="121"/>
  <c r="AM44" i="121"/>
  <c r="AJ44" i="121"/>
  <c r="AG44" i="121"/>
  <c r="AD44" i="121"/>
  <c r="AA44" i="121"/>
  <c r="X44" i="121"/>
  <c r="U44" i="121"/>
  <c r="R44" i="121"/>
  <c r="N44" i="121"/>
  <c r="L44" i="121"/>
  <c r="F43" i="121"/>
  <c r="I43" i="121" s="1"/>
  <c r="J43" i="121" s="1"/>
  <c r="K43" i="121" s="1"/>
  <c r="C43" i="121"/>
  <c r="F42" i="121"/>
  <c r="I42" i="121" s="1"/>
  <c r="J42" i="121" s="1"/>
  <c r="K42" i="121" s="1"/>
  <c r="O42" i="121" s="1"/>
  <c r="C42" i="121"/>
  <c r="F41" i="121"/>
  <c r="I41" i="121" s="1"/>
  <c r="J41" i="121" s="1"/>
  <c r="K41" i="121" s="1"/>
  <c r="C41" i="121"/>
  <c r="F40" i="121"/>
  <c r="I40" i="121" s="1"/>
  <c r="J40" i="121" s="1"/>
  <c r="K40" i="121" s="1"/>
  <c r="C40" i="121"/>
  <c r="F39" i="121"/>
  <c r="I39" i="121" s="1"/>
  <c r="J39" i="121" s="1"/>
  <c r="K39" i="121" s="1"/>
  <c r="C39" i="121"/>
  <c r="F38" i="121"/>
  <c r="I38" i="121" s="1"/>
  <c r="J38" i="121" s="1"/>
  <c r="K38" i="121" s="1"/>
  <c r="C38" i="121"/>
  <c r="F37" i="121"/>
  <c r="I37" i="121" s="1"/>
  <c r="J37" i="121" s="1"/>
  <c r="K37" i="121" s="1"/>
  <c r="C37" i="121"/>
  <c r="F36" i="121"/>
  <c r="I36" i="121" s="1"/>
  <c r="C36" i="121"/>
  <c r="AM34" i="121"/>
  <c r="AJ34" i="121"/>
  <c r="AG34" i="121"/>
  <c r="AD34" i="121"/>
  <c r="AA34" i="121"/>
  <c r="X34" i="121"/>
  <c r="U34" i="121"/>
  <c r="R34" i="121"/>
  <c r="N34" i="121"/>
  <c r="L34" i="121"/>
  <c r="F33" i="121"/>
  <c r="I33" i="121" s="1"/>
  <c r="J33" i="121" s="1"/>
  <c r="K33" i="121" s="1"/>
  <c r="C33" i="121"/>
  <c r="F32" i="121"/>
  <c r="I32" i="121" s="1"/>
  <c r="J32" i="121" s="1"/>
  <c r="K32" i="121" s="1"/>
  <c r="C32" i="121"/>
  <c r="F31" i="121"/>
  <c r="I31" i="121" s="1"/>
  <c r="J31" i="121" s="1"/>
  <c r="K31" i="121" s="1"/>
  <c r="C31" i="121"/>
  <c r="F30" i="121"/>
  <c r="I30" i="121" s="1"/>
  <c r="J30" i="121" s="1"/>
  <c r="K30" i="121" s="1"/>
  <c r="C30" i="121"/>
  <c r="F29" i="121"/>
  <c r="I29" i="121" s="1"/>
  <c r="J29" i="121" s="1"/>
  <c r="K29" i="121" s="1"/>
  <c r="C29" i="121"/>
  <c r="F28" i="121"/>
  <c r="G28" i="121" s="1"/>
  <c r="H28" i="121" s="1"/>
  <c r="C28" i="121"/>
  <c r="F27" i="121"/>
  <c r="I27" i="121" s="1"/>
  <c r="J27" i="121" s="1"/>
  <c r="K27" i="121" s="1"/>
  <c r="C27" i="121"/>
  <c r="F26" i="121"/>
  <c r="G26" i="121" s="1"/>
  <c r="C26" i="121"/>
  <c r="AM25" i="121"/>
  <c r="AJ25" i="121"/>
  <c r="AG25" i="121"/>
  <c r="AD25" i="121"/>
  <c r="AA25" i="121"/>
  <c r="X25" i="121"/>
  <c r="U25" i="121"/>
  <c r="R25" i="121"/>
  <c r="N25" i="121"/>
  <c r="L25" i="121"/>
  <c r="F24" i="121"/>
  <c r="G24" i="121" s="1"/>
  <c r="H24" i="121" s="1"/>
  <c r="C24" i="121"/>
  <c r="F23" i="121"/>
  <c r="I23" i="121" s="1"/>
  <c r="J23" i="121" s="1"/>
  <c r="K23" i="121" s="1"/>
  <c r="C23" i="121"/>
  <c r="F22" i="121"/>
  <c r="G22" i="121" s="1"/>
  <c r="H22" i="121" s="1"/>
  <c r="C22" i="121"/>
  <c r="F21" i="121"/>
  <c r="C21" i="121"/>
  <c r="F20" i="121"/>
  <c r="G20" i="121" s="1"/>
  <c r="H20" i="121" s="1"/>
  <c r="C20" i="121"/>
  <c r="F19" i="121"/>
  <c r="C19" i="121"/>
  <c r="F18" i="121"/>
  <c r="G18" i="121" s="1"/>
  <c r="H18" i="121" s="1"/>
  <c r="C18" i="121"/>
  <c r="F17" i="121"/>
  <c r="C17" i="121"/>
  <c r="AM16" i="121"/>
  <c r="AJ16" i="121"/>
  <c r="AG16" i="121"/>
  <c r="AD16" i="121"/>
  <c r="AD75" i="121" s="1"/>
  <c r="AD284" i="121" s="1"/>
  <c r="AA16" i="121"/>
  <c r="X16" i="121"/>
  <c r="U16" i="121"/>
  <c r="R16" i="121"/>
  <c r="N16" i="121"/>
  <c r="N75" i="121" s="1"/>
  <c r="N284" i="121" s="1"/>
  <c r="L16" i="121"/>
  <c r="F15" i="121"/>
  <c r="I15" i="121" s="1"/>
  <c r="J15" i="121" s="1"/>
  <c r="K15" i="121" s="1"/>
  <c r="C15" i="121"/>
  <c r="F14" i="121"/>
  <c r="I14" i="121" s="1"/>
  <c r="J14" i="121" s="1"/>
  <c r="K14" i="121" s="1"/>
  <c r="AH14" i="121" s="1"/>
  <c r="AI14" i="121" s="1"/>
  <c r="C14" i="121"/>
  <c r="F13" i="121"/>
  <c r="I13" i="121" s="1"/>
  <c r="J13" i="121" s="1"/>
  <c r="K13" i="121" s="1"/>
  <c r="C13" i="121"/>
  <c r="F12" i="121"/>
  <c r="I12" i="121" s="1"/>
  <c r="J12" i="121" s="1"/>
  <c r="K12" i="121" s="1"/>
  <c r="O12" i="121" s="1"/>
  <c r="C12" i="121"/>
  <c r="F11" i="121"/>
  <c r="I11" i="121" s="1"/>
  <c r="J11" i="121" s="1"/>
  <c r="K11" i="121" s="1"/>
  <c r="C11" i="121"/>
  <c r="G10" i="121"/>
  <c r="H10" i="121" s="1"/>
  <c r="F10" i="121"/>
  <c r="I10" i="121" s="1"/>
  <c r="J10" i="121" s="1"/>
  <c r="K10" i="121" s="1"/>
  <c r="C10" i="121"/>
  <c r="F9" i="121"/>
  <c r="I9" i="121" s="1"/>
  <c r="J9" i="121" s="1"/>
  <c r="K9" i="121" s="1"/>
  <c r="C9" i="121"/>
  <c r="F8" i="121"/>
  <c r="I8" i="121" s="1"/>
  <c r="C8" i="121"/>
  <c r="D25" i="25"/>
  <c r="BI93" i="122" l="1"/>
  <c r="BJ93" i="122" s="1"/>
  <c r="BA93" i="122"/>
  <c r="V122" i="122"/>
  <c r="W122" i="122" s="1"/>
  <c r="N122" i="122"/>
  <c r="BC74" i="122"/>
  <c r="AW74" i="122"/>
  <c r="AZ134" i="122"/>
  <c r="BA134" i="122" s="1"/>
  <c r="BC134" i="122"/>
  <c r="AW134" i="122"/>
  <c r="AW95" i="122"/>
  <c r="BF95" i="122" s="1"/>
  <c r="BG95" i="122" s="1"/>
  <c r="BC95" i="122"/>
  <c r="BD95" i="122" s="1"/>
  <c r="AZ95" i="122"/>
  <c r="V49" i="122"/>
  <c r="W49" i="122" s="1"/>
  <c r="N49" i="122"/>
  <c r="H146" i="122"/>
  <c r="P146" i="122"/>
  <c r="Q146" i="122" s="1"/>
  <c r="G12" i="122"/>
  <c r="E23" i="122"/>
  <c r="G25" i="122"/>
  <c r="G38" i="122"/>
  <c r="P38" i="122" s="1"/>
  <c r="Q38" i="122" s="1"/>
  <c r="G43" i="122"/>
  <c r="J63" i="122"/>
  <c r="G68" i="122"/>
  <c r="M71" i="122"/>
  <c r="V71" i="122" s="1"/>
  <c r="W71" i="122" s="1"/>
  <c r="M74" i="122"/>
  <c r="E81" i="122"/>
  <c r="J83" i="122"/>
  <c r="G90" i="122"/>
  <c r="J92" i="122"/>
  <c r="E96" i="122"/>
  <c r="P105" i="122"/>
  <c r="Q105" i="122" s="1"/>
  <c r="E108" i="122"/>
  <c r="G121" i="122"/>
  <c r="G126" i="122"/>
  <c r="BA129" i="122"/>
  <c r="E132" i="122"/>
  <c r="J134" i="122"/>
  <c r="M137" i="122"/>
  <c r="P140" i="122"/>
  <c r="Q140" i="122" s="1"/>
  <c r="E144" i="122"/>
  <c r="J147" i="122"/>
  <c r="J163" i="122"/>
  <c r="M163" i="122"/>
  <c r="G163" i="122"/>
  <c r="E174" i="122"/>
  <c r="AK257" i="122"/>
  <c r="AL257" i="122" s="1"/>
  <c r="Z257" i="122"/>
  <c r="AI262" i="122"/>
  <c r="AT262" i="122"/>
  <c r="AU262" i="122" s="1"/>
  <c r="AN273" i="122"/>
  <c r="AO273" i="122" s="1"/>
  <c r="AC273" i="122"/>
  <c r="AT294" i="122"/>
  <c r="AU294" i="122" s="1"/>
  <c r="AI294" i="122"/>
  <c r="CA326" i="122"/>
  <c r="CB326" i="122" s="1"/>
  <c r="BP326" i="122"/>
  <c r="AT331" i="122"/>
  <c r="AU331" i="122" s="1"/>
  <c r="AI331" i="122"/>
  <c r="G23" i="122"/>
  <c r="P23" i="122" s="1"/>
  <c r="Q23" i="122" s="1"/>
  <c r="J52" i="122"/>
  <c r="G57" i="122"/>
  <c r="E61" i="122"/>
  <c r="AZ61" i="122" s="1"/>
  <c r="E79" i="122"/>
  <c r="G81" i="122"/>
  <c r="J90" i="122"/>
  <c r="S90" i="122" s="1"/>
  <c r="T90" i="122" s="1"/>
  <c r="M92" i="122"/>
  <c r="G96" i="122"/>
  <c r="H96" i="122" s="1"/>
  <c r="V108" i="122"/>
  <c r="W108" i="122" s="1"/>
  <c r="AZ117" i="122"/>
  <c r="M121" i="122"/>
  <c r="M126" i="122"/>
  <c r="BF129" i="122"/>
  <c r="BG129" i="122" s="1"/>
  <c r="G132" i="122"/>
  <c r="H132" i="122" s="1"/>
  <c r="S137" i="122"/>
  <c r="T137" i="122" s="1"/>
  <c r="J144" i="122"/>
  <c r="M147" i="122"/>
  <c r="AZ163" i="122"/>
  <c r="AW163" i="122"/>
  <c r="CD347" i="122"/>
  <c r="CE347" i="122" s="1"/>
  <c r="BS347" i="122"/>
  <c r="AW105" i="122"/>
  <c r="BF105" i="122" s="1"/>
  <c r="BG105" i="122" s="1"/>
  <c r="S126" i="122"/>
  <c r="T126" i="122" s="1"/>
  <c r="AT228" i="122"/>
  <c r="AU228" i="122" s="1"/>
  <c r="AI228" i="122"/>
  <c r="AI279" i="122"/>
  <c r="AT279" i="122"/>
  <c r="AU279" i="122" s="1"/>
  <c r="AT301" i="122"/>
  <c r="AU301" i="122" s="1"/>
  <c r="AI301" i="122"/>
  <c r="H13" i="122"/>
  <c r="E24" i="122"/>
  <c r="J64" i="122"/>
  <c r="G69" i="122"/>
  <c r="E73" i="122"/>
  <c r="AZ73" i="122" s="1"/>
  <c r="E89" i="122"/>
  <c r="V90" i="122"/>
  <c r="W90" i="122" s="1"/>
  <c r="H94" i="122"/>
  <c r="AZ105" i="122"/>
  <c r="BD117" i="122"/>
  <c r="AT233" i="122"/>
  <c r="AU233" i="122" s="1"/>
  <c r="AI233" i="122"/>
  <c r="AT250" i="122"/>
  <c r="AU250" i="122" s="1"/>
  <c r="AI250" i="122"/>
  <c r="Z316" i="122"/>
  <c r="AK316" i="122"/>
  <c r="AL316" i="122" s="1"/>
  <c r="AN323" i="122"/>
  <c r="AO323" i="122" s="1"/>
  <c r="AC323" i="122"/>
  <c r="K35" i="122"/>
  <c r="G44" i="122"/>
  <c r="E50" i="122"/>
  <c r="J20" i="122"/>
  <c r="G24" i="122"/>
  <c r="M35" i="122"/>
  <c r="V35" i="122" s="1"/>
  <c r="W35" i="122" s="1"/>
  <c r="G50" i="122"/>
  <c r="N61" i="122"/>
  <c r="M64" i="122"/>
  <c r="V64" i="122" s="1"/>
  <c r="W64" i="122" s="1"/>
  <c r="G73" i="122"/>
  <c r="E75" i="122"/>
  <c r="E80" i="122"/>
  <c r="G89" i="122"/>
  <c r="BL98" i="122"/>
  <c r="BM98" i="122" s="1"/>
  <c r="BD105" i="122"/>
  <c r="E110" i="122"/>
  <c r="G117" i="122"/>
  <c r="J123" i="122"/>
  <c r="E138" i="122"/>
  <c r="H141" i="122"/>
  <c r="M142" i="122"/>
  <c r="N168" i="122"/>
  <c r="AK223" i="122"/>
  <c r="AL223" i="122" s="1"/>
  <c r="Z223" i="122"/>
  <c r="BP258" i="122"/>
  <c r="CA258" i="122"/>
  <c r="CB258" i="122" s="1"/>
  <c r="Z309" i="122"/>
  <c r="AK309" i="122"/>
  <c r="AL309" i="122" s="1"/>
  <c r="M20" i="122"/>
  <c r="V20" i="122" s="1"/>
  <c r="W20" i="122" s="1"/>
  <c r="J24" i="122"/>
  <c r="M47" i="122"/>
  <c r="P61" i="122"/>
  <c r="Q61" i="122" s="1"/>
  <c r="J69" i="122"/>
  <c r="S69" i="122" s="1"/>
  <c r="T69" i="122" s="1"/>
  <c r="M73" i="122"/>
  <c r="G75" i="122"/>
  <c r="G80" i="122"/>
  <c r="J89" i="122"/>
  <c r="G110" i="122"/>
  <c r="K138" i="122"/>
  <c r="P152" i="122"/>
  <c r="Q152" i="122" s="1"/>
  <c r="H152" i="122"/>
  <c r="V156" i="122"/>
  <c r="W156" i="122" s="1"/>
  <c r="N156" i="122"/>
  <c r="AT280" i="122"/>
  <c r="AU280" i="122" s="1"/>
  <c r="AI280" i="122"/>
  <c r="E20" i="122"/>
  <c r="J47" i="122"/>
  <c r="P17" i="122"/>
  <c r="Q17" i="122" s="1"/>
  <c r="M27" i="122"/>
  <c r="N27" i="122" s="1"/>
  <c r="G45" i="122"/>
  <c r="J50" i="122"/>
  <c r="S50" i="122" s="1"/>
  <c r="T50" i="122" s="1"/>
  <c r="S58" i="122"/>
  <c r="T58" i="122" s="1"/>
  <c r="J80" i="122"/>
  <c r="AW84" i="122"/>
  <c r="BF84" i="122" s="1"/>
  <c r="BG84" i="122" s="1"/>
  <c r="K91" i="122"/>
  <c r="G93" i="122"/>
  <c r="E99" i="122"/>
  <c r="BC99" i="122" s="1"/>
  <c r="J113" i="122"/>
  <c r="E116" i="122"/>
  <c r="J117" i="122"/>
  <c r="G122" i="122"/>
  <c r="G129" i="122"/>
  <c r="J131" i="122"/>
  <c r="M138" i="122"/>
  <c r="N138" i="122" s="1"/>
  <c r="BC142" i="122"/>
  <c r="P160" i="122"/>
  <c r="Q160" i="122" s="1"/>
  <c r="H160" i="122"/>
  <c r="H164" i="122"/>
  <c r="P172" i="122"/>
  <c r="Q172" i="122" s="1"/>
  <c r="H172" i="122"/>
  <c r="S176" i="122"/>
  <c r="T176" i="122" s="1"/>
  <c r="K176" i="122"/>
  <c r="AI206" i="122"/>
  <c r="AT206" i="122"/>
  <c r="AU206" i="122" s="1"/>
  <c r="BY263" i="122"/>
  <c r="CJ263" i="122"/>
  <c r="CK263" i="122" s="1"/>
  <c r="AT310" i="122"/>
  <c r="AU310" i="122" s="1"/>
  <c r="AI310" i="122"/>
  <c r="AK187" i="122"/>
  <c r="AL187" i="122" s="1"/>
  <c r="Z187" i="122"/>
  <c r="AN244" i="122"/>
  <c r="AO244" i="122" s="1"/>
  <c r="AC244" i="122"/>
  <c r="AN271" i="122"/>
  <c r="AO271" i="122" s="1"/>
  <c r="AC271" i="122"/>
  <c r="AK291" i="122"/>
  <c r="AL291" i="122" s="1"/>
  <c r="Z291" i="122"/>
  <c r="J15" i="122"/>
  <c r="E18" i="122"/>
  <c r="M37" i="122"/>
  <c r="M42" i="122"/>
  <c r="J45" i="122"/>
  <c r="E49" i="122"/>
  <c r="AZ49" i="122" s="1"/>
  <c r="G55" i="122"/>
  <c r="P55" i="122" s="1"/>
  <c r="Q55" i="122" s="1"/>
  <c r="J59" i="122"/>
  <c r="G62" i="122"/>
  <c r="S70" i="122"/>
  <c r="T70" i="122" s="1"/>
  <c r="M76" i="122"/>
  <c r="V76" i="122" s="1"/>
  <c r="W76" i="122" s="1"/>
  <c r="J93" i="122"/>
  <c r="K93" i="122" s="1"/>
  <c r="J99" i="122"/>
  <c r="N110" i="122"/>
  <c r="M113" i="122"/>
  <c r="J116" i="122"/>
  <c r="K116" i="122" s="1"/>
  <c r="N117" i="122"/>
  <c r="K119" i="122"/>
  <c r="J122" i="122"/>
  <c r="K122" i="122" s="1"/>
  <c r="K129" i="122"/>
  <c r="E137" i="122"/>
  <c r="H149" i="122"/>
  <c r="P149" i="122"/>
  <c r="Q149" i="122" s="1"/>
  <c r="BF152" i="122"/>
  <c r="BG152" i="122" s="1"/>
  <c r="BC158" i="122"/>
  <c r="AZ158" i="122"/>
  <c r="G18" i="122"/>
  <c r="E28" i="122"/>
  <c r="AZ28" i="122" s="1"/>
  <c r="G49" i="122"/>
  <c r="J62" i="122"/>
  <c r="S62" i="122" s="1"/>
  <c r="T62" i="122" s="1"/>
  <c r="E67" i="122"/>
  <c r="E83" i="122"/>
  <c r="V86" i="122"/>
  <c r="W86" i="122" s="1"/>
  <c r="V91" i="122"/>
  <c r="W91" i="122" s="1"/>
  <c r="BA97" i="122"/>
  <c r="E107" i="122"/>
  <c r="AW111" i="122"/>
  <c r="N116" i="122"/>
  <c r="BC131" i="122"/>
  <c r="H137" i="122"/>
  <c r="AW141" i="122"/>
  <c r="H158" i="122"/>
  <c r="P158" i="122"/>
  <c r="Q158" i="122" s="1"/>
  <c r="AT260" i="122"/>
  <c r="AU260" i="122" s="1"/>
  <c r="AI260" i="122"/>
  <c r="AK272" i="122"/>
  <c r="AL272" i="122" s="1"/>
  <c r="Z272" i="122"/>
  <c r="BC97" i="122"/>
  <c r="BD97" i="122" s="1"/>
  <c r="P99" i="122"/>
  <c r="Q99" i="122" s="1"/>
  <c r="S149" i="122"/>
  <c r="T149" i="122" s="1"/>
  <c r="K149" i="122"/>
  <c r="G173" i="122"/>
  <c r="J173" i="122"/>
  <c r="M173" i="122"/>
  <c r="N173" i="122" s="1"/>
  <c r="AN266" i="122"/>
  <c r="AO266" i="122" s="1"/>
  <c r="AC266" i="122"/>
  <c r="AK299" i="122"/>
  <c r="AL299" i="122" s="1"/>
  <c r="Z299" i="122"/>
  <c r="S28" i="122"/>
  <c r="T28" i="122" s="1"/>
  <c r="S34" i="122"/>
  <c r="T34" i="122" s="1"/>
  <c r="E38" i="122"/>
  <c r="E43" i="122"/>
  <c r="AW43" i="122" s="1"/>
  <c r="J46" i="122"/>
  <c r="S51" i="122"/>
  <c r="T51" i="122" s="1"/>
  <c r="P56" i="122"/>
  <c r="Q56" i="122" s="1"/>
  <c r="K71" i="122"/>
  <c r="S75" i="122"/>
  <c r="T75" i="122" s="1"/>
  <c r="M78" i="122"/>
  <c r="K87" i="122"/>
  <c r="G92" i="122"/>
  <c r="P92" i="122" s="1"/>
  <c r="Q92" i="122" s="1"/>
  <c r="K105" i="122"/>
  <c r="AW117" i="122"/>
  <c r="E121" i="122"/>
  <c r="E126" i="122"/>
  <c r="H134" i="122"/>
  <c r="AZ141" i="122"/>
  <c r="G147" i="122"/>
  <c r="N149" i="122"/>
  <c r="V149" i="122"/>
  <c r="W149" i="122" s="1"/>
  <c r="S153" i="122"/>
  <c r="T153" i="122" s="1"/>
  <c r="K153" i="122"/>
  <c r="AX158" i="122"/>
  <c r="V174" i="122"/>
  <c r="W174" i="122" s="1"/>
  <c r="N174" i="122"/>
  <c r="BO253" i="122"/>
  <c r="CA253" i="122" s="1"/>
  <c r="CB253" i="122" s="1"/>
  <c r="BR253" i="122"/>
  <c r="BS299" i="122"/>
  <c r="CD299" i="122"/>
  <c r="CE299" i="122" s="1"/>
  <c r="BO343" i="122"/>
  <c r="BR343" i="122"/>
  <c r="J158" i="122"/>
  <c r="AZ159" i="122"/>
  <c r="E168" i="122"/>
  <c r="AW168" i="122" s="1"/>
  <c r="BC171" i="122"/>
  <c r="E176" i="122"/>
  <c r="AW176" i="122" s="1"/>
  <c r="BW370" i="122"/>
  <c r="E182" i="122"/>
  <c r="BO182" i="122" s="1"/>
  <c r="Y186" i="122"/>
  <c r="AK186" i="122" s="1"/>
  <c r="AL186" i="122" s="1"/>
  <c r="AH187" i="122"/>
  <c r="Y192" i="122"/>
  <c r="Y196" i="122"/>
  <c r="Z196" i="122" s="1"/>
  <c r="Y204" i="122"/>
  <c r="AH205" i="122"/>
  <c r="AT205" i="122" s="1"/>
  <c r="AU205" i="122" s="1"/>
  <c r="AE207" i="122"/>
  <c r="AB211" i="122"/>
  <c r="AE219" i="122"/>
  <c r="AQ221" i="122"/>
  <c r="AR221" i="122" s="1"/>
  <c r="AH224" i="122"/>
  <c r="E228" i="122"/>
  <c r="E229" i="122"/>
  <c r="E233" i="122"/>
  <c r="BO233" i="122" s="1"/>
  <c r="AH234" i="122"/>
  <c r="Y238" i="122"/>
  <c r="Z238" i="122" s="1"/>
  <c r="AF251" i="122"/>
  <c r="E255" i="122"/>
  <c r="AH257" i="122"/>
  <c r="AC259" i="122"/>
  <c r="E267" i="122"/>
  <c r="BX277" i="122"/>
  <c r="E282" i="122"/>
  <c r="Y284" i="122"/>
  <c r="Y286" i="122"/>
  <c r="AB288" i="122"/>
  <c r="E296" i="122"/>
  <c r="AH304" i="122"/>
  <c r="AH316" i="122"/>
  <c r="AE328" i="122"/>
  <c r="AB335" i="122"/>
  <c r="AE338" i="122"/>
  <c r="Y340" i="122"/>
  <c r="AE341" i="122"/>
  <c r="AB345" i="122"/>
  <c r="AT352" i="122"/>
  <c r="AU352" i="122" s="1"/>
  <c r="AQ354" i="122"/>
  <c r="AR354" i="122" s="1"/>
  <c r="Y364" i="122"/>
  <c r="E156" i="122"/>
  <c r="BC156" i="122" s="1"/>
  <c r="E164" i="122"/>
  <c r="G168" i="122"/>
  <c r="AY370" i="122"/>
  <c r="Y182" i="122"/>
  <c r="AB186" i="122"/>
  <c r="AN186" i="122" s="1"/>
  <c r="AO186" i="122" s="1"/>
  <c r="AB196" i="122"/>
  <c r="AB204" i="122"/>
  <c r="AQ209" i="122"/>
  <c r="AR209" i="122" s="1"/>
  <c r="AT221" i="122"/>
  <c r="AU221" i="122" s="1"/>
  <c r="BO224" i="122"/>
  <c r="Y228" i="122"/>
  <c r="Y229" i="122"/>
  <c r="Y233" i="122"/>
  <c r="AE238" i="122"/>
  <c r="E250" i="122"/>
  <c r="AH251" i="122"/>
  <c r="E254" i="122"/>
  <c r="BU254" i="122" s="1"/>
  <c r="Z255" i="122"/>
  <c r="AC258" i="122"/>
  <c r="BO259" i="122"/>
  <c r="Y267" i="122"/>
  <c r="AB272" i="122"/>
  <c r="AH273" i="122"/>
  <c r="AB291" i="122"/>
  <c r="CJ291" i="122"/>
  <c r="CK291" i="122" s="1"/>
  <c r="AB296" i="122"/>
  <c r="AB299" i="122"/>
  <c r="AE323" i="122"/>
  <c r="BO324" i="122"/>
  <c r="AI328" i="122"/>
  <c r="BO336" i="122"/>
  <c r="AE340" i="122"/>
  <c r="AQ340" i="122" s="1"/>
  <c r="AR340" i="122" s="1"/>
  <c r="AH347" i="122"/>
  <c r="AK358" i="122"/>
  <c r="AL358" i="122" s="1"/>
  <c r="AH186" i="122"/>
  <c r="AB192" i="122"/>
  <c r="AC192" i="122" s="1"/>
  <c r="AH207" i="122"/>
  <c r="AI207" i="122" s="1"/>
  <c r="AH219" i="122"/>
  <c r="AI219" i="122" s="1"/>
  <c r="BR224" i="122"/>
  <c r="AH238" i="122"/>
  <c r="AH258" i="122"/>
  <c r="AT258" i="122" s="1"/>
  <c r="AU258" i="122" s="1"/>
  <c r="AE272" i="122"/>
  <c r="CD277" i="122"/>
  <c r="CE277" i="122" s="1"/>
  <c r="AB284" i="122"/>
  <c r="AB286" i="122"/>
  <c r="AE288" i="122"/>
  <c r="AE291" i="122"/>
  <c r="AE335" i="122"/>
  <c r="AI340" i="122"/>
  <c r="AB364" i="122"/>
  <c r="AH192" i="122"/>
  <c r="AI192" i="122" s="1"/>
  <c r="AH196" i="122"/>
  <c r="AT196" i="122" s="1"/>
  <c r="AU196" i="122" s="1"/>
  <c r="BO260" i="122"/>
  <c r="AE286" i="122"/>
  <c r="AH364" i="122"/>
  <c r="CC370" i="122"/>
  <c r="AH182" i="122"/>
  <c r="Z185" i="122"/>
  <c r="E189" i="122"/>
  <c r="Y195" i="122"/>
  <c r="AK195" i="122" s="1"/>
  <c r="AL195" i="122" s="1"/>
  <c r="AE200" i="122"/>
  <c r="AF200" i="122" s="1"/>
  <c r="Y212" i="122"/>
  <c r="AE216" i="122"/>
  <c r="AB218" i="122"/>
  <c r="AC222" i="122"/>
  <c r="AH229" i="122"/>
  <c r="E245" i="122"/>
  <c r="Y247" i="122"/>
  <c r="AC250" i="122"/>
  <c r="AC254" i="122"/>
  <c r="AH255" i="122"/>
  <c r="Y260" i="122"/>
  <c r="Y263" i="122"/>
  <c r="E269" i="122"/>
  <c r="AI272" i="122"/>
  <c r="Y274" i="122"/>
  <c r="AC276" i="122"/>
  <c r="AE284" i="122"/>
  <c r="AH286" i="122"/>
  <c r="E289" i="122"/>
  <c r="AI291" i="122"/>
  <c r="E293" i="122"/>
  <c r="BO293" i="122" s="1"/>
  <c r="AB294" i="122"/>
  <c r="AH299" i="122"/>
  <c r="Z301" i="122"/>
  <c r="BX304" i="122"/>
  <c r="AB308" i="122"/>
  <c r="AE310" i="122"/>
  <c r="Y315" i="122"/>
  <c r="AQ316" i="122"/>
  <c r="AR316" i="122" s="1"/>
  <c r="Y321" i="122"/>
  <c r="CG324" i="122"/>
  <c r="CH324" i="122" s="1"/>
  <c r="E329" i="122"/>
  <c r="E334" i="122"/>
  <c r="AN341" i="122"/>
  <c r="AO341" i="122" s="1"/>
  <c r="Y346" i="122"/>
  <c r="AB351" i="122"/>
  <c r="Z353" i="122"/>
  <c r="AE361" i="122"/>
  <c r="AE366" i="122"/>
  <c r="AB185" i="122"/>
  <c r="Y189" i="122"/>
  <c r="AB195" i="122"/>
  <c r="AN195" i="122" s="1"/>
  <c r="AO195" i="122" s="1"/>
  <c r="Y245" i="122"/>
  <c r="AE247" i="122"/>
  <c r="AF247" i="122" s="1"/>
  <c r="AQ267" i="122"/>
  <c r="AR267" i="122" s="1"/>
  <c r="Y269" i="122"/>
  <c r="AB274" i="122"/>
  <c r="AH284" i="122"/>
  <c r="AB289" i="122"/>
  <c r="Y293" i="122"/>
  <c r="CD304" i="122"/>
  <c r="CE304" i="122" s="1"/>
  <c r="Z329" i="122"/>
  <c r="AB346" i="122"/>
  <c r="M152" i="122"/>
  <c r="K172" i="122"/>
  <c r="E175" i="122"/>
  <c r="N176" i="122"/>
  <c r="AB189" i="122"/>
  <c r="AE195" i="122"/>
  <c r="AK200" i="122"/>
  <c r="AL200" i="122" s="1"/>
  <c r="AF208" i="122"/>
  <c r="AB210" i="122"/>
  <c r="AE212" i="122"/>
  <c r="AF212" i="122" s="1"/>
  <c r="E217" i="122"/>
  <c r="AI218" i="122"/>
  <c r="E221" i="122"/>
  <c r="BO221" i="122" s="1"/>
  <c r="AQ228" i="122"/>
  <c r="AR228" i="122" s="1"/>
  <c r="AH231" i="122"/>
  <c r="AQ233" i="122"/>
  <c r="AR233" i="122" s="1"/>
  <c r="E239" i="122"/>
  <c r="BO239" i="122" s="1"/>
  <c r="BP239" i="122" s="1"/>
  <c r="E242" i="122"/>
  <c r="AB245" i="122"/>
  <c r="CA247" i="122"/>
  <c r="CB247" i="122" s="1"/>
  <c r="AF254" i="122"/>
  <c r="AB260" i="122"/>
  <c r="AC263" i="122"/>
  <c r="Z266" i="122"/>
  <c r="AB269" i="122"/>
  <c r="AE274" i="122"/>
  <c r="E279" i="122"/>
  <c r="BR279" i="122" s="1"/>
  <c r="BS279" i="122" s="1"/>
  <c r="Y280" i="122"/>
  <c r="AH289" i="122"/>
  <c r="AE293" i="122"/>
  <c r="AE301" i="122"/>
  <c r="BY303" i="122"/>
  <c r="AF308" i="122"/>
  <c r="AB324" i="122"/>
  <c r="AB329" i="122"/>
  <c r="E331" i="122"/>
  <c r="Z336" i="122"/>
  <c r="AE346" i="122"/>
  <c r="Y348" i="122"/>
  <c r="AI353" i="122"/>
  <c r="AC357" i="122"/>
  <c r="BR363" i="122"/>
  <c r="E148" i="122"/>
  <c r="AZ148" i="122" s="1"/>
  <c r="E170" i="122"/>
  <c r="G175" i="122"/>
  <c r="AE185" i="122"/>
  <c r="E187" i="122"/>
  <c r="BO187" i="122" s="1"/>
  <c r="AT189" i="122"/>
  <c r="AU189" i="122" s="1"/>
  <c r="E205" i="122"/>
  <c r="AH212" i="122"/>
  <c r="Y217" i="122"/>
  <c r="Y221" i="122"/>
  <c r="AB239" i="122"/>
  <c r="AC239" i="122" s="1"/>
  <c r="AB242" i="122"/>
  <c r="AC242" i="122" s="1"/>
  <c r="Y244" i="122"/>
  <c r="Z244" i="122" s="1"/>
  <c r="AE245" i="122"/>
  <c r="E246" i="122"/>
  <c r="BX246" i="122" s="1"/>
  <c r="E257" i="122"/>
  <c r="AH263" i="122"/>
  <c r="AE269" i="122"/>
  <c r="AF269" i="122" s="1"/>
  <c r="Y279" i="122"/>
  <c r="Y283" i="122"/>
  <c r="BO291" i="122"/>
  <c r="AH293" i="122"/>
  <c r="E316" i="122"/>
  <c r="BX316" i="122" s="1"/>
  <c r="E322" i="122"/>
  <c r="AE329" i="122"/>
  <c r="Y331" i="122"/>
  <c r="AB336" i="122"/>
  <c r="E344" i="122"/>
  <c r="BR344" i="122" s="1"/>
  <c r="J148" i="122"/>
  <c r="G159" i="122"/>
  <c r="G170" i="122"/>
  <c r="G171" i="122"/>
  <c r="M175" i="122"/>
  <c r="N175" i="122" s="1"/>
  <c r="AH185" i="122"/>
  <c r="AI185" i="122" s="1"/>
  <c r="E194" i="122"/>
  <c r="Y205" i="122"/>
  <c r="E209" i="122"/>
  <c r="AB221" i="122"/>
  <c r="AF239" i="122"/>
  <c r="AE246" i="122"/>
  <c r="AF246" i="122" s="1"/>
  <c r="AE260" i="122"/>
  <c r="AK271" i="122"/>
  <c r="AL271" i="122" s="1"/>
  <c r="BR291" i="122"/>
  <c r="AN293" i="122"/>
  <c r="AO293" i="122" s="1"/>
  <c r="AQ294" i="122"/>
  <c r="AR294" i="122" s="1"/>
  <c r="AE324" i="122"/>
  <c r="AH329" i="122"/>
  <c r="E341" i="122"/>
  <c r="AT346" i="122"/>
  <c r="AU346" i="122" s="1"/>
  <c r="E354" i="122"/>
  <c r="BX354" i="122" s="1"/>
  <c r="E358" i="122"/>
  <c r="E359" i="122"/>
  <c r="BR359" i="122" s="1"/>
  <c r="E367" i="122"/>
  <c r="BO263" i="122"/>
  <c r="BU291" i="122"/>
  <c r="AT183" i="122"/>
  <c r="AU183" i="122" s="1"/>
  <c r="E186" i="122"/>
  <c r="BX186" i="122" s="1"/>
  <c r="E192" i="122"/>
  <c r="E196" i="122"/>
  <c r="AB207" i="122"/>
  <c r="AB219" i="122"/>
  <c r="AB234" i="122"/>
  <c r="AC234" i="122" s="1"/>
  <c r="E238" i="122"/>
  <c r="AB240" i="122"/>
  <c r="Y251" i="122"/>
  <c r="AK251" i="122" s="1"/>
  <c r="AL251" i="122" s="1"/>
  <c r="Y258" i="122"/>
  <c r="BO277" i="122"/>
  <c r="AB328" i="122"/>
  <c r="E340" i="122"/>
  <c r="Y347" i="122"/>
  <c r="AF349" i="122"/>
  <c r="Z363" i="122"/>
  <c r="E364" i="122"/>
  <c r="Y365" i="122"/>
  <c r="AE284" i="121"/>
  <c r="H101" i="121"/>
  <c r="J270" i="121"/>
  <c r="F153" i="121"/>
  <c r="I49" i="121"/>
  <c r="J49" i="121" s="1"/>
  <c r="K49" i="121" s="1"/>
  <c r="AN49" i="121" s="1"/>
  <c r="AO49" i="121" s="1"/>
  <c r="C101" i="121"/>
  <c r="C231" i="121"/>
  <c r="C244" i="121"/>
  <c r="G116" i="121"/>
  <c r="G127" i="121" s="1"/>
  <c r="G181" i="121"/>
  <c r="I68" i="121"/>
  <c r="J68" i="121" s="1"/>
  <c r="K68" i="121" s="1"/>
  <c r="AN68" i="121" s="1"/>
  <c r="AO68" i="121" s="1"/>
  <c r="J101" i="121"/>
  <c r="G140" i="121"/>
  <c r="F257" i="121"/>
  <c r="C270" i="121"/>
  <c r="J181" i="121"/>
  <c r="I205" i="121"/>
  <c r="J194" i="121"/>
  <c r="I218" i="121"/>
  <c r="I257" i="121"/>
  <c r="I270" i="121"/>
  <c r="C283" i="121"/>
  <c r="G9" i="121"/>
  <c r="H9" i="121" s="1"/>
  <c r="Y9" i="121" s="1"/>
  <c r="Z9" i="121" s="1"/>
  <c r="G244" i="121"/>
  <c r="C64" i="121"/>
  <c r="G61" i="121"/>
  <c r="H61" i="121" s="1"/>
  <c r="AE61" i="121" s="1"/>
  <c r="AF61" i="121" s="1"/>
  <c r="G31" i="121"/>
  <c r="H31" i="121" s="1"/>
  <c r="AE31" i="121" s="1"/>
  <c r="AF31" i="121" s="1"/>
  <c r="I85" i="121"/>
  <c r="J85" i="121" s="1"/>
  <c r="K85" i="121" s="1"/>
  <c r="G11" i="121"/>
  <c r="H11" i="121" s="1"/>
  <c r="S11" i="121" s="1"/>
  <c r="T11" i="121" s="1"/>
  <c r="G58" i="121"/>
  <c r="H58" i="121" s="1"/>
  <c r="AB58" i="121" s="1"/>
  <c r="AC58" i="121" s="1"/>
  <c r="C74" i="121"/>
  <c r="I81" i="121"/>
  <c r="J81" i="121" s="1"/>
  <c r="K81" i="121" s="1"/>
  <c r="AN81" i="121" s="1"/>
  <c r="AO81" i="121" s="1"/>
  <c r="I28" i="121"/>
  <c r="J28" i="121" s="1"/>
  <c r="K28" i="121" s="1"/>
  <c r="V28" i="121" s="1"/>
  <c r="W28" i="121" s="1"/>
  <c r="C44" i="121"/>
  <c r="I66" i="121"/>
  <c r="J66" i="121" s="1"/>
  <c r="G29" i="121"/>
  <c r="H29" i="121" s="1"/>
  <c r="AE29" i="121" s="1"/>
  <c r="AF29" i="121" s="1"/>
  <c r="G14" i="121"/>
  <c r="H14" i="121" s="1"/>
  <c r="AE14" i="121" s="1"/>
  <c r="AF14" i="121" s="1"/>
  <c r="I20" i="121"/>
  <c r="J20" i="121" s="1"/>
  <c r="K20" i="121" s="1"/>
  <c r="AN20" i="121" s="1"/>
  <c r="AO20" i="121" s="1"/>
  <c r="F34" i="121"/>
  <c r="I53" i="121"/>
  <c r="J53" i="121" s="1"/>
  <c r="K53" i="121" s="1"/>
  <c r="AN53" i="121" s="1"/>
  <c r="AO53" i="121" s="1"/>
  <c r="X245" i="121"/>
  <c r="AJ245" i="121"/>
  <c r="C16" i="121"/>
  <c r="AM75" i="121"/>
  <c r="AM284" i="121" s="1"/>
  <c r="I26" i="121"/>
  <c r="J26" i="121" s="1"/>
  <c r="J34" i="121" s="1"/>
  <c r="G32" i="121"/>
  <c r="H32" i="121" s="1"/>
  <c r="AB32" i="121" s="1"/>
  <c r="AC32" i="121" s="1"/>
  <c r="G38" i="121"/>
  <c r="H38" i="121" s="1"/>
  <c r="G42" i="121"/>
  <c r="H42" i="121" s="1"/>
  <c r="AB42" i="121" s="1"/>
  <c r="AC42" i="121" s="1"/>
  <c r="G56" i="121"/>
  <c r="H56" i="121" s="1"/>
  <c r="AE56" i="121" s="1"/>
  <c r="AF56" i="121" s="1"/>
  <c r="G59" i="121"/>
  <c r="H59" i="121" s="1"/>
  <c r="AE59" i="121" s="1"/>
  <c r="AF59" i="121" s="1"/>
  <c r="G62" i="121"/>
  <c r="H62" i="121" s="1"/>
  <c r="AE62" i="121" s="1"/>
  <c r="AF62" i="121" s="1"/>
  <c r="I77" i="121"/>
  <c r="J77" i="121" s="1"/>
  <c r="K77" i="121" s="1"/>
  <c r="AK77" i="121" s="1"/>
  <c r="AL77" i="121" s="1"/>
  <c r="N245" i="121"/>
  <c r="R245" i="121"/>
  <c r="AA245" i="121"/>
  <c r="AM245" i="121"/>
  <c r="G12" i="121"/>
  <c r="H12" i="121" s="1"/>
  <c r="AB12" i="121" s="1"/>
  <c r="AC12" i="121" s="1"/>
  <c r="G15" i="121"/>
  <c r="H15" i="121" s="1"/>
  <c r="S15" i="121" s="1"/>
  <c r="T15" i="121" s="1"/>
  <c r="C54" i="121"/>
  <c r="G27" i="121"/>
  <c r="H27" i="121" s="1"/>
  <c r="M27" i="121" s="1"/>
  <c r="G30" i="121"/>
  <c r="H30" i="121" s="1"/>
  <c r="S30" i="121" s="1"/>
  <c r="T30" i="121" s="1"/>
  <c r="G39" i="121"/>
  <c r="H39" i="121" s="1"/>
  <c r="M39" i="121" s="1"/>
  <c r="G43" i="121"/>
  <c r="H43" i="121" s="1"/>
  <c r="S43" i="121" s="1"/>
  <c r="T43" i="121" s="1"/>
  <c r="I22" i="121"/>
  <c r="J22" i="121" s="1"/>
  <c r="K22" i="121" s="1"/>
  <c r="G33" i="121"/>
  <c r="H33" i="121" s="1"/>
  <c r="AE33" i="121" s="1"/>
  <c r="AF33" i="121" s="1"/>
  <c r="I51" i="121"/>
  <c r="J51" i="121" s="1"/>
  <c r="K51" i="121" s="1"/>
  <c r="AK51" i="121" s="1"/>
  <c r="AL51" i="121" s="1"/>
  <c r="G57" i="121"/>
  <c r="H57" i="121" s="1"/>
  <c r="AE57" i="121" s="1"/>
  <c r="AF57" i="121" s="1"/>
  <c r="G60" i="121"/>
  <c r="H60" i="121" s="1"/>
  <c r="AE60" i="121" s="1"/>
  <c r="AF60" i="121" s="1"/>
  <c r="G63" i="121"/>
  <c r="H63" i="121" s="1"/>
  <c r="Y63" i="121" s="1"/>
  <c r="Z63" i="121" s="1"/>
  <c r="I70" i="121"/>
  <c r="J70" i="121" s="1"/>
  <c r="K70" i="121" s="1"/>
  <c r="V70" i="121" s="1"/>
  <c r="W70" i="121" s="1"/>
  <c r="AD245" i="121"/>
  <c r="I18" i="121"/>
  <c r="J18" i="121" s="1"/>
  <c r="K18" i="121" s="1"/>
  <c r="V18" i="121" s="1"/>
  <c r="W18" i="121" s="1"/>
  <c r="I83" i="121"/>
  <c r="J83" i="121" s="1"/>
  <c r="K83" i="121" s="1"/>
  <c r="AN83" i="121" s="1"/>
  <c r="AO83" i="121" s="1"/>
  <c r="G36" i="121"/>
  <c r="H36" i="121" s="1"/>
  <c r="AB36" i="121" s="1"/>
  <c r="AC36" i="121" s="1"/>
  <c r="G40" i="121"/>
  <c r="H40" i="121" s="1"/>
  <c r="AB40" i="121" s="1"/>
  <c r="AC40" i="121" s="1"/>
  <c r="I47" i="121"/>
  <c r="J47" i="121" s="1"/>
  <c r="K47" i="121" s="1"/>
  <c r="AN284" i="121"/>
  <c r="I79" i="121"/>
  <c r="J79" i="121" s="1"/>
  <c r="K79" i="121" s="1"/>
  <c r="O79" i="121" s="1"/>
  <c r="G13" i="121"/>
  <c r="H13" i="121" s="1"/>
  <c r="AE13" i="121" s="1"/>
  <c r="AF13" i="121" s="1"/>
  <c r="U245" i="121"/>
  <c r="AG245" i="121"/>
  <c r="AA75" i="121"/>
  <c r="AA284" i="121" s="1"/>
  <c r="F87" i="121"/>
  <c r="I24" i="121"/>
  <c r="J24" i="121" s="1"/>
  <c r="K24" i="121" s="1"/>
  <c r="V24" i="121" s="1"/>
  <c r="W24" i="121" s="1"/>
  <c r="G37" i="121"/>
  <c r="H37" i="121" s="1"/>
  <c r="AB37" i="121" s="1"/>
  <c r="AC37" i="121" s="1"/>
  <c r="G41" i="121"/>
  <c r="H41" i="121" s="1"/>
  <c r="S41" i="121" s="1"/>
  <c r="T41" i="121" s="1"/>
  <c r="I72" i="121"/>
  <c r="J72" i="121" s="1"/>
  <c r="K72" i="121" s="1"/>
  <c r="AN72" i="121" s="1"/>
  <c r="AO72" i="121" s="1"/>
  <c r="G76" i="121"/>
  <c r="AA370" i="122"/>
  <c r="AG370" i="122"/>
  <c r="AD370" i="122"/>
  <c r="X370" i="122"/>
  <c r="C87" i="121"/>
  <c r="C88" i="121" s="1"/>
  <c r="L245" i="121"/>
  <c r="L75" i="121"/>
  <c r="L284" i="121" s="1"/>
  <c r="C34" i="121"/>
  <c r="C25" i="121"/>
  <c r="AN22" i="121"/>
  <c r="AO22" i="121" s="1"/>
  <c r="V22" i="121"/>
  <c r="W22" i="121" s="1"/>
  <c r="AK22" i="121"/>
  <c r="AL22" i="121" s="1"/>
  <c r="AH22" i="121"/>
  <c r="AI22" i="121" s="1"/>
  <c r="O22" i="121"/>
  <c r="AN18" i="121"/>
  <c r="AO18" i="121" s="1"/>
  <c r="AN47" i="121"/>
  <c r="AO47" i="121" s="1"/>
  <c r="V47" i="121"/>
  <c r="W47" i="121" s="1"/>
  <c r="AK47" i="121"/>
  <c r="AL47" i="121" s="1"/>
  <c r="AH47" i="121"/>
  <c r="AI47" i="121" s="1"/>
  <c r="O47" i="121"/>
  <c r="AN10" i="121"/>
  <c r="AO10" i="121" s="1"/>
  <c r="V10" i="121"/>
  <c r="W10" i="121" s="1"/>
  <c r="AK10" i="121"/>
  <c r="AL10" i="121" s="1"/>
  <c r="AH10" i="121"/>
  <c r="AI10" i="121" s="1"/>
  <c r="O10" i="121"/>
  <c r="Y13" i="121"/>
  <c r="Z13" i="121" s="1"/>
  <c r="AE11" i="121"/>
  <c r="AF11" i="121" s="1"/>
  <c r="M11" i="121"/>
  <c r="AB11" i="121"/>
  <c r="AC11" i="121" s="1"/>
  <c r="V49" i="121"/>
  <c r="W49" i="121" s="1"/>
  <c r="AK49" i="121"/>
  <c r="AL49" i="121" s="1"/>
  <c r="O49" i="121"/>
  <c r="AE27" i="121"/>
  <c r="AF27" i="121" s="1"/>
  <c r="Y27" i="121"/>
  <c r="Z27" i="121" s="1"/>
  <c r="AE39" i="121"/>
  <c r="AF39" i="121" s="1"/>
  <c r="J46" i="121"/>
  <c r="S68" i="121"/>
  <c r="T68" i="121" s="1"/>
  <c r="AE68" i="121"/>
  <c r="AF68" i="121" s="1"/>
  <c r="M68" i="121"/>
  <c r="AB68" i="121"/>
  <c r="AC68" i="121" s="1"/>
  <c r="Y68" i="121"/>
  <c r="Z68" i="121" s="1"/>
  <c r="Y18" i="121"/>
  <c r="Z18" i="121" s="1"/>
  <c r="S18" i="121"/>
  <c r="T18" i="121" s="1"/>
  <c r="AB18" i="121"/>
  <c r="AC18" i="121" s="1"/>
  <c r="C114" i="121"/>
  <c r="Y49" i="121"/>
  <c r="Z49" i="121" s="1"/>
  <c r="S49" i="121"/>
  <c r="T49" i="121" s="1"/>
  <c r="AE49" i="121"/>
  <c r="AF49" i="121" s="1"/>
  <c r="M49" i="121"/>
  <c r="AB49" i="121"/>
  <c r="AC49" i="121" s="1"/>
  <c r="J8" i="121"/>
  <c r="I16" i="121"/>
  <c r="Y20" i="121"/>
  <c r="Z20" i="121" s="1"/>
  <c r="S20" i="121"/>
  <c r="T20" i="121" s="1"/>
  <c r="AB20" i="121"/>
  <c r="AC20" i="121" s="1"/>
  <c r="O31" i="121"/>
  <c r="AN31" i="121"/>
  <c r="AO31" i="121" s="1"/>
  <c r="V31" i="121"/>
  <c r="W31" i="121" s="1"/>
  <c r="AK31" i="121"/>
  <c r="AL31" i="121" s="1"/>
  <c r="AH31" i="121"/>
  <c r="AI31" i="121" s="1"/>
  <c r="O33" i="121"/>
  <c r="AN33" i="121"/>
  <c r="AO33" i="121" s="1"/>
  <c r="V33" i="121"/>
  <c r="W33" i="121" s="1"/>
  <c r="AK33" i="121"/>
  <c r="AL33" i="121" s="1"/>
  <c r="AH33" i="121"/>
  <c r="AI33" i="121" s="1"/>
  <c r="AH52" i="121"/>
  <c r="AI52" i="121" s="1"/>
  <c r="O52" i="121"/>
  <c r="V52" i="121"/>
  <c r="W52" i="121" s="1"/>
  <c r="AN52" i="121"/>
  <c r="AO52" i="121" s="1"/>
  <c r="AK52" i="121"/>
  <c r="AL52" i="121" s="1"/>
  <c r="I64" i="121"/>
  <c r="J56" i="121"/>
  <c r="AN58" i="121"/>
  <c r="AO58" i="121" s="1"/>
  <c r="V58" i="121"/>
  <c r="W58" i="121" s="1"/>
  <c r="AK58" i="121"/>
  <c r="AL58" i="121" s="1"/>
  <c r="AH58" i="121"/>
  <c r="AI58" i="121" s="1"/>
  <c r="O58" i="121"/>
  <c r="AN60" i="121"/>
  <c r="AO60" i="121" s="1"/>
  <c r="V60" i="121"/>
  <c r="W60" i="121" s="1"/>
  <c r="AK60" i="121"/>
  <c r="AL60" i="121" s="1"/>
  <c r="AH60" i="121"/>
  <c r="AI60" i="121" s="1"/>
  <c r="O60" i="121"/>
  <c r="AH62" i="121"/>
  <c r="AI62" i="121" s="1"/>
  <c r="AN62" i="121"/>
  <c r="AO62" i="121" s="1"/>
  <c r="AK62" i="121"/>
  <c r="AL62" i="121" s="1"/>
  <c r="V62" i="121"/>
  <c r="W62" i="121" s="1"/>
  <c r="O62" i="121"/>
  <c r="O69" i="121"/>
  <c r="AN69" i="121"/>
  <c r="AO69" i="121" s="1"/>
  <c r="V69" i="121"/>
  <c r="W69" i="121" s="1"/>
  <c r="AK69" i="121"/>
  <c r="AL69" i="121" s="1"/>
  <c r="AH69" i="121"/>
  <c r="AI69" i="121" s="1"/>
  <c r="O14" i="121"/>
  <c r="M31" i="121"/>
  <c r="AN40" i="121"/>
  <c r="AO40" i="121" s="1"/>
  <c r="V40" i="121"/>
  <c r="W40" i="121" s="1"/>
  <c r="AK40" i="121"/>
  <c r="AL40" i="121" s="1"/>
  <c r="AH40" i="121"/>
  <c r="AI40" i="121" s="1"/>
  <c r="Y47" i="121"/>
  <c r="Z47" i="121" s="1"/>
  <c r="S47" i="121"/>
  <c r="T47" i="121" s="1"/>
  <c r="M47" i="121"/>
  <c r="AE47" i="121"/>
  <c r="AF47" i="121" s="1"/>
  <c r="AB47" i="121"/>
  <c r="AC47" i="121" s="1"/>
  <c r="AN42" i="121"/>
  <c r="AO42" i="121" s="1"/>
  <c r="V42" i="121"/>
  <c r="W42" i="121" s="1"/>
  <c r="AK42" i="121"/>
  <c r="AL42" i="121" s="1"/>
  <c r="AH42" i="121"/>
  <c r="AI42" i="121" s="1"/>
  <c r="S12" i="121"/>
  <c r="T12" i="121" s="1"/>
  <c r="M18" i="121"/>
  <c r="S40" i="121"/>
  <c r="T40" i="121" s="1"/>
  <c r="AE40" i="121"/>
  <c r="AF40" i="121" s="1"/>
  <c r="AN63" i="121"/>
  <c r="AO63" i="121" s="1"/>
  <c r="V63" i="121"/>
  <c r="W63" i="121" s="1"/>
  <c r="AK63" i="121"/>
  <c r="AL63" i="121" s="1"/>
  <c r="AH63" i="121"/>
  <c r="AI63" i="121" s="1"/>
  <c r="O63" i="121"/>
  <c r="AK11" i="121"/>
  <c r="AL11" i="121" s="1"/>
  <c r="O11" i="121"/>
  <c r="AH11" i="121"/>
  <c r="AI11" i="121" s="1"/>
  <c r="AN11" i="121"/>
  <c r="AO11" i="121" s="1"/>
  <c r="V11" i="121"/>
  <c r="W11" i="121" s="1"/>
  <c r="AN12" i="121"/>
  <c r="AO12" i="121" s="1"/>
  <c r="V12" i="121"/>
  <c r="W12" i="121" s="1"/>
  <c r="AK12" i="121"/>
  <c r="AL12" i="121" s="1"/>
  <c r="M20" i="121"/>
  <c r="AN38" i="121"/>
  <c r="AO38" i="121" s="1"/>
  <c r="V38" i="121"/>
  <c r="W38" i="121" s="1"/>
  <c r="AK38" i="121"/>
  <c r="AL38" i="121" s="1"/>
  <c r="AH38" i="121"/>
  <c r="AI38" i="121" s="1"/>
  <c r="O40" i="121"/>
  <c r="AH50" i="121"/>
  <c r="AI50" i="121" s="1"/>
  <c r="O50" i="121"/>
  <c r="AN50" i="121"/>
  <c r="AO50" i="121" s="1"/>
  <c r="V50" i="121"/>
  <c r="W50" i="121" s="1"/>
  <c r="AK50" i="121"/>
  <c r="AL50" i="121" s="1"/>
  <c r="N23" i="122"/>
  <c r="V23" i="122"/>
  <c r="W23" i="122" s="1"/>
  <c r="AN14" i="121"/>
  <c r="AO14" i="121" s="1"/>
  <c r="V14" i="121"/>
  <c r="W14" i="121" s="1"/>
  <c r="AK14" i="121"/>
  <c r="AL14" i="121" s="1"/>
  <c r="O29" i="121"/>
  <c r="AN29" i="121"/>
  <c r="AO29" i="121" s="1"/>
  <c r="V29" i="121"/>
  <c r="W29" i="121" s="1"/>
  <c r="AK29" i="121"/>
  <c r="AL29" i="121" s="1"/>
  <c r="AH29" i="121"/>
  <c r="AI29" i="121" s="1"/>
  <c r="S58" i="121"/>
  <c r="T58" i="121" s="1"/>
  <c r="AE58" i="121"/>
  <c r="AF58" i="121" s="1"/>
  <c r="M58" i="121"/>
  <c r="AE18" i="121"/>
  <c r="AF18" i="121" s="1"/>
  <c r="AH23" i="121"/>
  <c r="AI23" i="121" s="1"/>
  <c r="O23" i="121"/>
  <c r="V23" i="121"/>
  <c r="W23" i="121" s="1"/>
  <c r="AN23" i="121"/>
  <c r="AO23" i="121" s="1"/>
  <c r="AK23" i="121"/>
  <c r="AL23" i="121" s="1"/>
  <c r="S28" i="121"/>
  <c r="T28" i="121" s="1"/>
  <c r="AE28" i="121"/>
  <c r="AF28" i="121" s="1"/>
  <c r="M28" i="121"/>
  <c r="AB28" i="121"/>
  <c r="AC28" i="121" s="1"/>
  <c r="Y28" i="121"/>
  <c r="Z28" i="121" s="1"/>
  <c r="AK43" i="121"/>
  <c r="AL43" i="121" s="1"/>
  <c r="AH43" i="121"/>
  <c r="AI43" i="121" s="1"/>
  <c r="O43" i="121"/>
  <c r="AN43" i="121"/>
  <c r="AO43" i="121" s="1"/>
  <c r="V43" i="121"/>
  <c r="W43" i="121" s="1"/>
  <c r="Y53" i="121"/>
  <c r="Z53" i="121" s="1"/>
  <c r="S53" i="121"/>
  <c r="T53" i="121" s="1"/>
  <c r="M53" i="121"/>
  <c r="AE53" i="121"/>
  <c r="AF53" i="121" s="1"/>
  <c r="AB53" i="121"/>
  <c r="AC53" i="121" s="1"/>
  <c r="O86" i="121"/>
  <c r="AN86" i="121"/>
  <c r="AO86" i="121" s="1"/>
  <c r="V86" i="121"/>
  <c r="W86" i="121" s="1"/>
  <c r="AK86" i="121"/>
  <c r="AL86" i="121" s="1"/>
  <c r="AH86" i="121"/>
  <c r="AI86" i="121" s="1"/>
  <c r="AK13" i="121"/>
  <c r="AL13" i="121" s="1"/>
  <c r="AH13" i="121"/>
  <c r="AI13" i="121" s="1"/>
  <c r="O13" i="121"/>
  <c r="AN13" i="121"/>
  <c r="AO13" i="121" s="1"/>
  <c r="V13" i="121"/>
  <c r="W13" i="121" s="1"/>
  <c r="O84" i="121"/>
  <c r="AN84" i="121"/>
  <c r="AO84" i="121" s="1"/>
  <c r="V84" i="121"/>
  <c r="W84" i="121" s="1"/>
  <c r="AK84" i="121"/>
  <c r="AL84" i="121" s="1"/>
  <c r="AH84" i="121"/>
  <c r="AI84" i="121" s="1"/>
  <c r="AK15" i="121"/>
  <c r="AL15" i="121" s="1"/>
  <c r="O15" i="121"/>
  <c r="AH15" i="121"/>
  <c r="AI15" i="121" s="1"/>
  <c r="AN15" i="121"/>
  <c r="AO15" i="121" s="1"/>
  <c r="V15" i="121"/>
  <c r="W15" i="121" s="1"/>
  <c r="I17" i="121"/>
  <c r="F25" i="121"/>
  <c r="G17" i="121"/>
  <c r="AE20" i="121"/>
  <c r="AF20" i="121" s="1"/>
  <c r="AK28" i="121"/>
  <c r="AL28" i="121" s="1"/>
  <c r="S32" i="121"/>
  <c r="T32" i="121" s="1"/>
  <c r="AE32" i="121"/>
  <c r="AF32" i="121" s="1"/>
  <c r="Y32" i="121"/>
  <c r="Z32" i="121" s="1"/>
  <c r="J36" i="121"/>
  <c r="I44" i="121"/>
  <c r="O38" i="121"/>
  <c r="M61" i="121"/>
  <c r="AB61" i="121"/>
  <c r="AC61" i="121" s="1"/>
  <c r="O71" i="121"/>
  <c r="AN71" i="121"/>
  <c r="AO71" i="121" s="1"/>
  <c r="V71" i="121"/>
  <c r="W71" i="121" s="1"/>
  <c r="AK71" i="121"/>
  <c r="AL71" i="121" s="1"/>
  <c r="AH71" i="121"/>
  <c r="AI71" i="121" s="1"/>
  <c r="O27" i="121"/>
  <c r="AK27" i="121"/>
  <c r="AL27" i="121" s="1"/>
  <c r="AN27" i="121"/>
  <c r="AO27" i="121" s="1"/>
  <c r="V27" i="121"/>
  <c r="W27" i="121" s="1"/>
  <c r="AH27" i="121"/>
  <c r="AI27" i="121" s="1"/>
  <c r="O80" i="121"/>
  <c r="AN80" i="121"/>
  <c r="AO80" i="121" s="1"/>
  <c r="V80" i="121"/>
  <c r="W80" i="121" s="1"/>
  <c r="AK80" i="121"/>
  <c r="AL80" i="121" s="1"/>
  <c r="AH80" i="121"/>
  <c r="AI80" i="121" s="1"/>
  <c r="I19" i="121"/>
  <c r="J19" i="121" s="1"/>
  <c r="K19" i="121" s="1"/>
  <c r="G19" i="121"/>
  <c r="H19" i="121" s="1"/>
  <c r="AN30" i="121"/>
  <c r="AO30" i="121" s="1"/>
  <c r="V30" i="121"/>
  <c r="W30" i="121" s="1"/>
  <c r="O30" i="121"/>
  <c r="AK30" i="121"/>
  <c r="AL30" i="121" s="1"/>
  <c r="AH30" i="121"/>
  <c r="AI30" i="121" s="1"/>
  <c r="AN32" i="121"/>
  <c r="AO32" i="121" s="1"/>
  <c r="V32" i="121"/>
  <c r="W32" i="121" s="1"/>
  <c r="AK32" i="121"/>
  <c r="AL32" i="121" s="1"/>
  <c r="O32" i="121"/>
  <c r="AH32" i="121"/>
  <c r="AI32" i="121" s="1"/>
  <c r="AK41" i="121"/>
  <c r="AL41" i="121" s="1"/>
  <c r="AH41" i="121"/>
  <c r="AI41" i="121" s="1"/>
  <c r="O41" i="121"/>
  <c r="AN41" i="121"/>
  <c r="AO41" i="121" s="1"/>
  <c r="V41" i="121"/>
  <c r="W41" i="121" s="1"/>
  <c r="AH48" i="121"/>
  <c r="AI48" i="121" s="1"/>
  <c r="O48" i="121"/>
  <c r="AN48" i="121"/>
  <c r="AO48" i="121" s="1"/>
  <c r="V48" i="121"/>
  <c r="W48" i="121" s="1"/>
  <c r="AK48" i="121"/>
  <c r="AL48" i="121" s="1"/>
  <c r="AK53" i="121"/>
  <c r="AL53" i="121" s="1"/>
  <c r="AH53" i="121"/>
  <c r="AI53" i="121" s="1"/>
  <c r="O57" i="121"/>
  <c r="AN57" i="121"/>
  <c r="AO57" i="121" s="1"/>
  <c r="V57" i="121"/>
  <c r="W57" i="121" s="1"/>
  <c r="AK57" i="121"/>
  <c r="AL57" i="121" s="1"/>
  <c r="AH57" i="121"/>
  <c r="AI57" i="121" s="1"/>
  <c r="O59" i="121"/>
  <c r="AN59" i="121"/>
  <c r="AO59" i="121" s="1"/>
  <c r="V59" i="121"/>
  <c r="W59" i="121" s="1"/>
  <c r="AK59" i="121"/>
  <c r="AL59" i="121" s="1"/>
  <c r="AH59" i="121"/>
  <c r="AI59" i="121" s="1"/>
  <c r="O61" i="121"/>
  <c r="AN61" i="121"/>
  <c r="AO61" i="121" s="1"/>
  <c r="V61" i="121"/>
  <c r="W61" i="121" s="1"/>
  <c r="AK61" i="121"/>
  <c r="AL61" i="121" s="1"/>
  <c r="AH61" i="121"/>
  <c r="AI61" i="121" s="1"/>
  <c r="O82" i="121"/>
  <c r="AN82" i="121"/>
  <c r="AO82" i="121" s="1"/>
  <c r="V82" i="121"/>
  <c r="W82" i="121" s="1"/>
  <c r="AK82" i="121"/>
  <c r="AL82" i="121" s="1"/>
  <c r="AH82" i="121"/>
  <c r="AI82" i="121" s="1"/>
  <c r="P52" i="122"/>
  <c r="Q52" i="122" s="1"/>
  <c r="H52" i="122"/>
  <c r="Y22" i="121"/>
  <c r="Z22" i="121" s="1"/>
  <c r="S22" i="121"/>
  <c r="T22" i="121" s="1"/>
  <c r="M22" i="121"/>
  <c r="AE22" i="121"/>
  <c r="AF22" i="121" s="1"/>
  <c r="AB22" i="121"/>
  <c r="AC22" i="121" s="1"/>
  <c r="AB10" i="121"/>
  <c r="AC10" i="121" s="1"/>
  <c r="Y10" i="121"/>
  <c r="Z10" i="121" s="1"/>
  <c r="S10" i="121"/>
  <c r="T10" i="121" s="1"/>
  <c r="AE10" i="121"/>
  <c r="AF10" i="121" s="1"/>
  <c r="M10" i="121"/>
  <c r="I21" i="121"/>
  <c r="J21" i="121" s="1"/>
  <c r="K21" i="121" s="1"/>
  <c r="G21" i="121"/>
  <c r="H21" i="121" s="1"/>
  <c r="Y51" i="121"/>
  <c r="Z51" i="121" s="1"/>
  <c r="S51" i="121"/>
  <c r="T51" i="121" s="1"/>
  <c r="M51" i="121"/>
  <c r="AE51" i="121"/>
  <c r="AF51" i="121" s="1"/>
  <c r="AB51" i="121"/>
  <c r="AC51" i="121" s="1"/>
  <c r="O67" i="121"/>
  <c r="AN67" i="121"/>
  <c r="AO67" i="121" s="1"/>
  <c r="V67" i="121"/>
  <c r="W67" i="121" s="1"/>
  <c r="AK67" i="121"/>
  <c r="AL67" i="121" s="1"/>
  <c r="AH67" i="121"/>
  <c r="AI67" i="121" s="1"/>
  <c r="AK37" i="121"/>
  <c r="AL37" i="121" s="1"/>
  <c r="AH37" i="121"/>
  <c r="AI37" i="121" s="1"/>
  <c r="O37" i="121"/>
  <c r="AN37" i="121"/>
  <c r="AO37" i="121" s="1"/>
  <c r="V37" i="121"/>
  <c r="W37" i="121" s="1"/>
  <c r="Y33" i="121"/>
  <c r="Z33" i="121" s="1"/>
  <c r="S33" i="121"/>
  <c r="T33" i="121" s="1"/>
  <c r="AK9" i="121"/>
  <c r="AL9" i="121" s="1"/>
  <c r="O9" i="121"/>
  <c r="AH9" i="121"/>
  <c r="AI9" i="121" s="1"/>
  <c r="AN9" i="121"/>
  <c r="AO9" i="121" s="1"/>
  <c r="V9" i="121"/>
  <c r="W9" i="121" s="1"/>
  <c r="AH12" i="121"/>
  <c r="AI12" i="121" s="1"/>
  <c r="Y24" i="121"/>
  <c r="Z24" i="121" s="1"/>
  <c r="S24" i="121"/>
  <c r="T24" i="121" s="1"/>
  <c r="AE24" i="121"/>
  <c r="AF24" i="121" s="1"/>
  <c r="M24" i="121"/>
  <c r="AB24" i="121"/>
  <c r="AC24" i="121" s="1"/>
  <c r="AK39" i="121"/>
  <c r="AL39" i="121" s="1"/>
  <c r="AH39" i="121"/>
  <c r="AI39" i="121" s="1"/>
  <c r="O39" i="121"/>
  <c r="AN39" i="121"/>
  <c r="AO39" i="121" s="1"/>
  <c r="V39" i="121"/>
  <c r="W39" i="121" s="1"/>
  <c r="G192" i="121"/>
  <c r="H26" i="121"/>
  <c r="H66" i="121"/>
  <c r="G101" i="121"/>
  <c r="BC13" i="122"/>
  <c r="AZ13" i="122"/>
  <c r="AW13" i="122"/>
  <c r="P20" i="122"/>
  <c r="Q20" i="122" s="1"/>
  <c r="H20" i="122"/>
  <c r="J30" i="122"/>
  <c r="G30" i="122"/>
  <c r="E30" i="122"/>
  <c r="M30" i="122"/>
  <c r="M82" i="122"/>
  <c r="J82" i="122"/>
  <c r="G82" i="122"/>
  <c r="E82" i="122"/>
  <c r="AH68" i="121"/>
  <c r="AI68" i="121" s="1"/>
  <c r="S70" i="121"/>
  <c r="T70" i="121" s="1"/>
  <c r="AE70" i="121"/>
  <c r="AF70" i="121" s="1"/>
  <c r="M70" i="121"/>
  <c r="AB70" i="121"/>
  <c r="AC70" i="121" s="1"/>
  <c r="Y70" i="121"/>
  <c r="Z70" i="121" s="1"/>
  <c r="F101" i="121"/>
  <c r="F114" i="121"/>
  <c r="G103" i="121"/>
  <c r="G114" i="121" s="1"/>
  <c r="C205" i="121"/>
  <c r="G231" i="121"/>
  <c r="V18" i="122"/>
  <c r="W18" i="122" s="1"/>
  <c r="N18" i="122"/>
  <c r="S20" i="122"/>
  <c r="T20" i="122" s="1"/>
  <c r="K20" i="122"/>
  <c r="BC23" i="122"/>
  <c r="AZ23" i="122"/>
  <c r="AW23" i="122"/>
  <c r="N39" i="122"/>
  <c r="V39" i="122"/>
  <c r="W39" i="122" s="1"/>
  <c r="G23" i="121"/>
  <c r="H23" i="121" s="1"/>
  <c r="G46" i="121"/>
  <c r="G48" i="121"/>
  <c r="H48" i="121" s="1"/>
  <c r="G50" i="121"/>
  <c r="H50" i="121" s="1"/>
  <c r="G52" i="121"/>
  <c r="H52" i="121" s="1"/>
  <c r="AE63" i="121"/>
  <c r="AF63" i="121" s="1"/>
  <c r="M63" i="121"/>
  <c r="P63" i="121" s="1"/>
  <c r="AB63" i="121"/>
  <c r="AC63" i="121" s="1"/>
  <c r="S72" i="121"/>
  <c r="T72" i="121" s="1"/>
  <c r="AE72" i="121"/>
  <c r="AF72" i="121" s="1"/>
  <c r="M72" i="121"/>
  <c r="AB72" i="121"/>
  <c r="AC72" i="121" s="1"/>
  <c r="Y72" i="121"/>
  <c r="Z72" i="121" s="1"/>
  <c r="S77" i="121"/>
  <c r="T77" i="121" s="1"/>
  <c r="AE77" i="121"/>
  <c r="AF77" i="121" s="1"/>
  <c r="M77" i="121"/>
  <c r="AB77" i="121"/>
  <c r="AC77" i="121" s="1"/>
  <c r="Y77" i="121"/>
  <c r="Z77" i="121" s="1"/>
  <c r="K90" i="121"/>
  <c r="K101" i="121" s="1"/>
  <c r="H114" i="121"/>
  <c r="C140" i="121"/>
  <c r="J192" i="121"/>
  <c r="F205" i="121"/>
  <c r="H231" i="121"/>
  <c r="M16" i="122"/>
  <c r="J16" i="122"/>
  <c r="G16" i="122"/>
  <c r="E16" i="122"/>
  <c r="BC25" i="122"/>
  <c r="AZ25" i="122"/>
  <c r="AW25" i="122"/>
  <c r="BD27" i="122"/>
  <c r="BL27" i="122"/>
  <c r="BM27" i="122" s="1"/>
  <c r="N35" i="122"/>
  <c r="H47" i="122"/>
  <c r="P47" i="122"/>
  <c r="Q47" i="122" s="1"/>
  <c r="V68" i="122"/>
  <c r="W68" i="122" s="1"/>
  <c r="N68" i="122"/>
  <c r="S78" i="122"/>
  <c r="T78" i="122" s="1"/>
  <c r="K78" i="122"/>
  <c r="F54" i="121"/>
  <c r="AG75" i="121"/>
  <c r="AG284" i="121" s="1"/>
  <c r="AN77" i="121"/>
  <c r="AO77" i="121" s="1"/>
  <c r="O77" i="121"/>
  <c r="S79" i="121"/>
  <c r="T79" i="121" s="1"/>
  <c r="AE79" i="121"/>
  <c r="AF79" i="121" s="1"/>
  <c r="M79" i="121"/>
  <c r="AB79" i="121"/>
  <c r="AC79" i="121" s="1"/>
  <c r="Y79" i="121"/>
  <c r="Z79" i="121" s="1"/>
  <c r="I114" i="121"/>
  <c r="C127" i="121"/>
  <c r="C153" i="121"/>
  <c r="H205" i="121"/>
  <c r="F218" i="121"/>
  <c r="G207" i="121"/>
  <c r="G218" i="121" s="1"/>
  <c r="I231" i="121"/>
  <c r="J220" i="121"/>
  <c r="H244" i="121"/>
  <c r="P18" i="122"/>
  <c r="Q18" i="122" s="1"/>
  <c r="H18" i="122"/>
  <c r="AN79" i="121"/>
  <c r="AO79" i="121" s="1"/>
  <c r="AH79" i="121"/>
  <c r="AI79" i="121" s="1"/>
  <c r="S81" i="121"/>
  <c r="T81" i="121" s="1"/>
  <c r="AE81" i="121"/>
  <c r="AF81" i="121" s="1"/>
  <c r="M81" i="121"/>
  <c r="AB81" i="121"/>
  <c r="AC81" i="121" s="1"/>
  <c r="Y81" i="121"/>
  <c r="Z81" i="121" s="1"/>
  <c r="H218" i="121"/>
  <c r="I244" i="121"/>
  <c r="F16" i="121"/>
  <c r="R75" i="121"/>
  <c r="R284" i="121" s="1"/>
  <c r="AJ75" i="121"/>
  <c r="AJ284" i="121" s="1"/>
  <c r="F44" i="121"/>
  <c r="AK81" i="121"/>
  <c r="AL81" i="121" s="1"/>
  <c r="S83" i="121"/>
  <c r="T83" i="121" s="1"/>
  <c r="AE83" i="121"/>
  <c r="AF83" i="121" s="1"/>
  <c r="M83" i="121"/>
  <c r="AB83" i="121"/>
  <c r="AC83" i="121" s="1"/>
  <c r="Y83" i="121"/>
  <c r="Z83" i="121" s="1"/>
  <c r="J140" i="121"/>
  <c r="K129" i="121"/>
  <c r="K140" i="121" s="1"/>
  <c r="H153" i="121"/>
  <c r="C179" i="121"/>
  <c r="J244" i="121"/>
  <c r="N14" i="122"/>
  <c r="V14" i="122"/>
  <c r="W14" i="122" s="1"/>
  <c r="V24" i="122"/>
  <c r="W24" i="122" s="1"/>
  <c r="N24" i="122"/>
  <c r="AH83" i="121"/>
  <c r="AI83" i="121" s="1"/>
  <c r="S85" i="121"/>
  <c r="T85" i="121" s="1"/>
  <c r="AE85" i="121"/>
  <c r="AF85" i="121" s="1"/>
  <c r="M85" i="121"/>
  <c r="AB85" i="121"/>
  <c r="AC85" i="121" s="1"/>
  <c r="Y85" i="121"/>
  <c r="Z85" i="121" s="1"/>
  <c r="H127" i="121"/>
  <c r="K153" i="121"/>
  <c r="F179" i="121"/>
  <c r="BA17" i="122"/>
  <c r="BI17" i="122"/>
  <c r="BJ17" i="122" s="1"/>
  <c r="N21" i="122"/>
  <c r="V21" i="122"/>
  <c r="W21" i="122" s="1"/>
  <c r="BI33" i="122"/>
  <c r="BJ33" i="122" s="1"/>
  <c r="BA33" i="122"/>
  <c r="BI111" i="122"/>
  <c r="BJ111" i="122" s="1"/>
  <c r="BA111" i="122"/>
  <c r="U75" i="121"/>
  <c r="U284" i="121" s="1"/>
  <c r="S284" i="121"/>
  <c r="AN85" i="121"/>
  <c r="AO85" i="121" s="1"/>
  <c r="V85" i="121"/>
  <c r="W85" i="121" s="1"/>
  <c r="AK85" i="121"/>
  <c r="AL85" i="121" s="1"/>
  <c r="AH85" i="121"/>
  <c r="AI85" i="121" s="1"/>
  <c r="O85" i="121"/>
  <c r="AB245" i="121"/>
  <c r="AN245" i="121"/>
  <c r="I127" i="121"/>
  <c r="J116" i="121"/>
  <c r="F166" i="121"/>
  <c r="G155" i="121"/>
  <c r="G166" i="121" s="1"/>
  <c r="G179" i="121"/>
  <c r="F283" i="121"/>
  <c r="V12" i="122"/>
  <c r="W12" i="122" s="1"/>
  <c r="N12" i="122"/>
  <c r="BC55" i="122"/>
  <c r="AZ55" i="122"/>
  <c r="AW55" i="122"/>
  <c r="G8" i="121"/>
  <c r="J153" i="121"/>
  <c r="H166" i="121"/>
  <c r="H179" i="121"/>
  <c r="AW15" i="122"/>
  <c r="BC15" i="122"/>
  <c r="AZ15" i="122"/>
  <c r="N19" i="122"/>
  <c r="V19" i="122"/>
  <c r="W19" i="122" s="1"/>
  <c r="N26" i="122"/>
  <c r="V26" i="122"/>
  <c r="W26" i="122" s="1"/>
  <c r="X75" i="121"/>
  <c r="X284" i="121" s="1"/>
  <c r="F64" i="121"/>
  <c r="I166" i="121"/>
  <c r="I179" i="121"/>
  <c r="J168" i="121"/>
  <c r="C192" i="121"/>
  <c r="H257" i="121"/>
  <c r="F270" i="121"/>
  <c r="I283" i="121"/>
  <c r="S22" i="122"/>
  <c r="T22" i="122" s="1"/>
  <c r="K22" i="122"/>
  <c r="O73" i="121"/>
  <c r="AN73" i="121"/>
  <c r="AO73" i="121" s="1"/>
  <c r="V73" i="121"/>
  <c r="W73" i="121" s="1"/>
  <c r="AK73" i="121"/>
  <c r="AL73" i="121" s="1"/>
  <c r="AH73" i="121"/>
  <c r="AI73" i="121" s="1"/>
  <c r="O78" i="121"/>
  <c r="AN78" i="121"/>
  <c r="AO78" i="121" s="1"/>
  <c r="V78" i="121"/>
  <c r="W78" i="121" s="1"/>
  <c r="AK78" i="121"/>
  <c r="AL78" i="121" s="1"/>
  <c r="AH78" i="121"/>
  <c r="AI78" i="121" s="1"/>
  <c r="S245" i="121"/>
  <c r="AE245" i="121"/>
  <c r="K246" i="121"/>
  <c r="K257" i="121" s="1"/>
  <c r="J257" i="121"/>
  <c r="H270" i="121"/>
  <c r="V22" i="122"/>
  <c r="W22" i="122" s="1"/>
  <c r="N22" i="122"/>
  <c r="I101" i="121"/>
  <c r="F140" i="121"/>
  <c r="I153" i="121"/>
  <c r="K181" i="121"/>
  <c r="K192" i="121" s="1"/>
  <c r="K233" i="121"/>
  <c r="K244" i="121" s="1"/>
  <c r="F244" i="121"/>
  <c r="G272" i="121"/>
  <c r="G283" i="121" s="1"/>
  <c r="BC17" i="122"/>
  <c r="P28" i="122"/>
  <c r="Q28" i="122" s="1"/>
  <c r="M41" i="122"/>
  <c r="J41" i="122"/>
  <c r="G41" i="122"/>
  <c r="E41" i="122"/>
  <c r="P43" i="122"/>
  <c r="Q43" i="122" s="1"/>
  <c r="H43" i="122"/>
  <c r="N55" i="122"/>
  <c r="V55" i="122"/>
  <c r="W55" i="122" s="1"/>
  <c r="M60" i="122"/>
  <c r="J60" i="122"/>
  <c r="G60" i="122"/>
  <c r="E60" i="122"/>
  <c r="P62" i="122"/>
  <c r="Q62" i="122" s="1"/>
  <c r="H62" i="122"/>
  <c r="BA73" i="122"/>
  <c r="BI73" i="122"/>
  <c r="BJ73" i="122" s="1"/>
  <c r="BF74" i="122"/>
  <c r="BG74" i="122" s="1"/>
  <c r="AX74" i="122"/>
  <c r="V32" i="122"/>
  <c r="W32" i="122" s="1"/>
  <c r="N32" i="122"/>
  <c r="BF43" i="122"/>
  <c r="BG43" i="122" s="1"/>
  <c r="AX43" i="122"/>
  <c r="S45" i="122"/>
  <c r="T45" i="122" s="1"/>
  <c r="K45" i="122"/>
  <c r="BA49" i="122"/>
  <c r="BI49" i="122"/>
  <c r="BJ49" i="122" s="1"/>
  <c r="S52" i="122"/>
  <c r="T52" i="122" s="1"/>
  <c r="K52" i="122"/>
  <c r="BF62" i="122"/>
  <c r="BG62" i="122" s="1"/>
  <c r="AX62" i="122"/>
  <c r="N65" i="122"/>
  <c r="V65" i="122"/>
  <c r="W65" i="122" s="1"/>
  <c r="V78" i="122"/>
  <c r="W78" i="122" s="1"/>
  <c r="N78" i="122"/>
  <c r="BD84" i="122"/>
  <c r="BL84" i="122"/>
  <c r="BM84" i="122" s="1"/>
  <c r="I140" i="121"/>
  <c r="F231" i="121"/>
  <c r="G259" i="121"/>
  <c r="G270" i="121" s="1"/>
  <c r="J272" i="121"/>
  <c r="K13" i="122"/>
  <c r="N15" i="122"/>
  <c r="E21" i="122"/>
  <c r="K25" i="122"/>
  <c r="M31" i="122"/>
  <c r="J31" i="122"/>
  <c r="N58" i="122"/>
  <c r="V58" i="122"/>
  <c r="W58" i="122" s="1"/>
  <c r="K61" i="122"/>
  <c r="S61" i="122"/>
  <c r="T61" i="122" s="1"/>
  <c r="H71" i="122"/>
  <c r="P71" i="122"/>
  <c r="Q71" i="122" s="1"/>
  <c r="M13" i="122"/>
  <c r="E14" i="122"/>
  <c r="P15" i="122"/>
  <c r="Q15" i="122" s="1"/>
  <c r="S17" i="122"/>
  <c r="T17" i="122" s="1"/>
  <c r="K18" i="122"/>
  <c r="N20" i="122"/>
  <c r="G21" i="122"/>
  <c r="J23" i="122"/>
  <c r="M25" i="122"/>
  <c r="E26" i="122"/>
  <c r="E31" i="122"/>
  <c r="N34" i="122"/>
  <c r="V34" i="122"/>
  <c r="W34" i="122" s="1"/>
  <c r="M36" i="122"/>
  <c r="J36" i="122"/>
  <c r="G36" i="122"/>
  <c r="BI45" i="122"/>
  <c r="BJ45" i="122" s="1"/>
  <c r="BA45" i="122"/>
  <c r="V47" i="122"/>
  <c r="W47" i="122" s="1"/>
  <c r="N47" i="122"/>
  <c r="BA61" i="122"/>
  <c r="BI61" i="122"/>
  <c r="BJ61" i="122" s="1"/>
  <c r="N63" i="122"/>
  <c r="V63" i="122"/>
  <c r="W63" i="122" s="1"/>
  <c r="N79" i="122"/>
  <c r="V79" i="122"/>
  <c r="W79" i="122" s="1"/>
  <c r="J88" i="122"/>
  <c r="M88" i="122"/>
  <c r="G88" i="122"/>
  <c r="E88" i="122"/>
  <c r="H90" i="122"/>
  <c r="P90" i="122"/>
  <c r="Q90" i="122" s="1"/>
  <c r="G67" i="121"/>
  <c r="H67" i="121" s="1"/>
  <c r="G69" i="121"/>
  <c r="H69" i="121" s="1"/>
  <c r="G71" i="121"/>
  <c r="H71" i="121" s="1"/>
  <c r="G73" i="121"/>
  <c r="H73" i="121" s="1"/>
  <c r="G78" i="121"/>
  <c r="H78" i="121" s="1"/>
  <c r="G80" i="121"/>
  <c r="H80" i="121" s="1"/>
  <c r="G82" i="121"/>
  <c r="H82" i="121" s="1"/>
  <c r="G84" i="121"/>
  <c r="H84" i="121" s="1"/>
  <c r="G86" i="121"/>
  <c r="H86" i="121" s="1"/>
  <c r="J103" i="121"/>
  <c r="G142" i="121"/>
  <c r="G153" i="121" s="1"/>
  <c r="J155" i="121"/>
  <c r="G194" i="121"/>
  <c r="G205" i="121" s="1"/>
  <c r="J207" i="121"/>
  <c r="G14" i="122"/>
  <c r="E19" i="122"/>
  <c r="G26" i="122"/>
  <c r="AZ27" i="122"/>
  <c r="AW27" i="122"/>
  <c r="G31" i="122"/>
  <c r="E36" i="122"/>
  <c r="V38" i="122"/>
  <c r="W38" i="122" s="1"/>
  <c r="N38" i="122"/>
  <c r="S42" i="122"/>
  <c r="T42" i="122" s="1"/>
  <c r="K42" i="122"/>
  <c r="V44" i="122"/>
  <c r="W44" i="122" s="1"/>
  <c r="N44" i="122"/>
  <c r="V56" i="122"/>
  <c r="W56" i="122" s="1"/>
  <c r="N56" i="122"/>
  <c r="S66" i="122"/>
  <c r="T66" i="122" s="1"/>
  <c r="K66" i="122"/>
  <c r="BC69" i="122"/>
  <c r="AZ69" i="122"/>
  <c r="AW69" i="122"/>
  <c r="P76" i="122"/>
  <c r="Q76" i="122" s="1"/>
  <c r="H76" i="122"/>
  <c r="BC79" i="122"/>
  <c r="AZ79" i="122"/>
  <c r="AW79" i="122"/>
  <c r="V81" i="122"/>
  <c r="W81" i="122" s="1"/>
  <c r="N81" i="122"/>
  <c r="H76" i="121"/>
  <c r="G246" i="121"/>
  <c r="G257" i="121" s="1"/>
  <c r="E12" i="122"/>
  <c r="G19" i="122"/>
  <c r="J21" i="122"/>
  <c r="P40" i="122"/>
  <c r="Q40" i="122" s="1"/>
  <c r="H40" i="122"/>
  <c r="N53" i="122"/>
  <c r="V53" i="122"/>
  <c r="W53" i="122" s="1"/>
  <c r="V66" i="122"/>
  <c r="W66" i="122" s="1"/>
  <c r="N66" i="122"/>
  <c r="S76" i="122"/>
  <c r="T76" i="122" s="1"/>
  <c r="K76" i="122"/>
  <c r="I76" i="121"/>
  <c r="K259" i="121"/>
  <c r="K270" i="121" s="1"/>
  <c r="J14" i="122"/>
  <c r="J26" i="122"/>
  <c r="N46" i="122"/>
  <c r="V46" i="122"/>
  <c r="W46" i="122" s="1"/>
  <c r="M48" i="122"/>
  <c r="J48" i="122"/>
  <c r="G48" i="122"/>
  <c r="N51" i="122"/>
  <c r="V51" i="122"/>
  <c r="W51" i="122" s="1"/>
  <c r="H59" i="122"/>
  <c r="P59" i="122"/>
  <c r="Q59" i="122" s="1"/>
  <c r="BL74" i="122"/>
  <c r="BM74" i="122" s="1"/>
  <c r="BD74" i="122"/>
  <c r="AW17" i="122"/>
  <c r="J19" i="122"/>
  <c r="E22" i="122"/>
  <c r="BC28" i="122"/>
  <c r="H38" i="122"/>
  <c r="K40" i="122"/>
  <c r="E48" i="122"/>
  <c r="N67" i="122"/>
  <c r="V67" i="122"/>
  <c r="W67" i="122" s="1"/>
  <c r="M72" i="122"/>
  <c r="J72" i="122"/>
  <c r="G72" i="122"/>
  <c r="E72" i="122"/>
  <c r="P74" i="122"/>
  <c r="Q74" i="122" s="1"/>
  <c r="H74" i="122"/>
  <c r="BA122" i="122"/>
  <c r="BI122" i="122"/>
  <c r="BJ122" i="122" s="1"/>
  <c r="K164" i="122"/>
  <c r="S164" i="122"/>
  <c r="T164" i="122" s="1"/>
  <c r="J12" i="122"/>
  <c r="G22" i="122"/>
  <c r="AZ24" i="122"/>
  <c r="BC33" i="122"/>
  <c r="AW33" i="122"/>
  <c r="S54" i="122"/>
  <c r="T54" i="122" s="1"/>
  <c r="K54" i="122"/>
  <c r="BC57" i="122"/>
  <c r="AZ57" i="122"/>
  <c r="AW57" i="122"/>
  <c r="P64" i="122"/>
  <c r="Q64" i="122" s="1"/>
  <c r="H64" i="122"/>
  <c r="BC67" i="122"/>
  <c r="AZ67" i="122"/>
  <c r="AW67" i="122"/>
  <c r="V80" i="122"/>
  <c r="W80" i="122" s="1"/>
  <c r="N80" i="122"/>
  <c r="F74" i="121"/>
  <c r="S27" i="122"/>
  <c r="T27" i="122" s="1"/>
  <c r="H35" i="122"/>
  <c r="P35" i="122"/>
  <c r="Q35" i="122" s="1"/>
  <c r="K37" i="122"/>
  <c r="S37" i="122"/>
  <c r="T37" i="122" s="1"/>
  <c r="N43" i="122"/>
  <c r="V43" i="122"/>
  <c r="W43" i="122" s="1"/>
  <c r="V50" i="122"/>
  <c r="W50" i="122" s="1"/>
  <c r="N50" i="122"/>
  <c r="V54" i="122"/>
  <c r="W54" i="122" s="1"/>
  <c r="N54" i="122"/>
  <c r="V62" i="122"/>
  <c r="W62" i="122" s="1"/>
  <c r="N62" i="122"/>
  <c r="S64" i="122"/>
  <c r="T64" i="122" s="1"/>
  <c r="K64" i="122"/>
  <c r="N77" i="122"/>
  <c r="V77" i="122"/>
  <c r="W77" i="122" s="1"/>
  <c r="S116" i="122"/>
  <c r="T116" i="122" s="1"/>
  <c r="M29" i="122"/>
  <c r="J29" i="122"/>
  <c r="G29" i="122"/>
  <c r="E29" i="122"/>
  <c r="S33" i="122"/>
  <c r="T33" i="122" s="1"/>
  <c r="K33" i="122"/>
  <c r="BA37" i="122"/>
  <c r="BI37" i="122"/>
  <c r="BJ37" i="122" s="1"/>
  <c r="BC43" i="122"/>
  <c r="AZ43" i="122"/>
  <c r="BC45" i="122"/>
  <c r="AW45" i="122"/>
  <c r="BL62" i="122"/>
  <c r="BM62" i="122" s="1"/>
  <c r="BD62" i="122"/>
  <c r="N70" i="122"/>
  <c r="V70" i="122"/>
  <c r="W70" i="122" s="1"/>
  <c r="K73" i="122"/>
  <c r="S73" i="122"/>
  <c r="T73" i="122" s="1"/>
  <c r="G33" i="122"/>
  <c r="BC37" i="122"/>
  <c r="BC49" i="122"/>
  <c r="BC61" i="122"/>
  <c r="BC73" i="122"/>
  <c r="N89" i="122"/>
  <c r="AZ90" i="122"/>
  <c r="AW90" i="122"/>
  <c r="BF92" i="122"/>
  <c r="BG92" i="122" s="1"/>
  <c r="E118" i="122"/>
  <c r="M118" i="122"/>
  <c r="J118" i="122"/>
  <c r="G118" i="122"/>
  <c r="K136" i="122"/>
  <c r="S136" i="122"/>
  <c r="T136" i="122" s="1"/>
  <c r="BC144" i="122"/>
  <c r="AZ144" i="122"/>
  <c r="AW144" i="122"/>
  <c r="V99" i="122"/>
  <c r="W99" i="122" s="1"/>
  <c r="N99" i="122"/>
  <c r="E100" i="122"/>
  <c r="M100" i="122"/>
  <c r="J100" i="122"/>
  <c r="J103" i="122"/>
  <c r="M103" i="122"/>
  <c r="G103" i="122"/>
  <c r="AW108" i="122"/>
  <c r="BC108" i="122"/>
  <c r="AZ108" i="122"/>
  <c r="V111" i="122"/>
  <c r="W111" i="122" s="1"/>
  <c r="N111" i="122"/>
  <c r="M28" i="122"/>
  <c r="J38" i="122"/>
  <c r="AZ38" i="122"/>
  <c r="M40" i="122"/>
  <c r="AZ50" i="122"/>
  <c r="E53" i="122"/>
  <c r="H55" i="122"/>
  <c r="K57" i="122"/>
  <c r="N59" i="122"/>
  <c r="AZ62" i="122"/>
  <c r="E65" i="122"/>
  <c r="H67" i="122"/>
  <c r="K69" i="122"/>
  <c r="N71" i="122"/>
  <c r="AZ74" i="122"/>
  <c r="E77" i="122"/>
  <c r="H79" i="122"/>
  <c r="K81" i="122"/>
  <c r="AX84" i="122"/>
  <c r="K90" i="122"/>
  <c r="H91" i="122"/>
  <c r="BL99" i="122"/>
  <c r="BM99" i="122" s="1"/>
  <c r="BD99" i="122"/>
  <c r="G100" i="122"/>
  <c r="E103" i="122"/>
  <c r="P121" i="122"/>
  <c r="Q121" i="122" s="1"/>
  <c r="H121" i="122"/>
  <c r="BC135" i="122"/>
  <c r="AW135" i="122"/>
  <c r="AZ135" i="122"/>
  <c r="BA148" i="122"/>
  <c r="BI148" i="122"/>
  <c r="BJ148" i="122" s="1"/>
  <c r="K163" i="122"/>
  <c r="S163" i="122"/>
  <c r="T163" i="122" s="1"/>
  <c r="M33" i="122"/>
  <c r="E34" i="122"/>
  <c r="J43" i="122"/>
  <c r="M45" i="122"/>
  <c r="E46" i="122"/>
  <c r="S49" i="122"/>
  <c r="T49" i="122" s="1"/>
  <c r="K50" i="122"/>
  <c r="N52" i="122"/>
  <c r="G53" i="122"/>
  <c r="J55" i="122"/>
  <c r="M57" i="122"/>
  <c r="E58" i="122"/>
  <c r="K62" i="122"/>
  <c r="N64" i="122"/>
  <c r="G65" i="122"/>
  <c r="J67" i="122"/>
  <c r="M69" i="122"/>
  <c r="E70" i="122"/>
  <c r="K74" i="122"/>
  <c r="V75" i="122"/>
  <c r="W75" i="122" s="1"/>
  <c r="N76" i="122"/>
  <c r="G77" i="122"/>
  <c r="J79" i="122"/>
  <c r="AZ83" i="122"/>
  <c r="G84" i="122"/>
  <c r="AZ84" i="122"/>
  <c r="E85" i="122"/>
  <c r="E86" i="122"/>
  <c r="E87" i="122"/>
  <c r="H92" i="122"/>
  <c r="BC93" i="122"/>
  <c r="AW93" i="122"/>
  <c r="BL95" i="122"/>
  <c r="BM95" i="122" s="1"/>
  <c r="BL97" i="122"/>
  <c r="BM97" i="122" s="1"/>
  <c r="AX105" i="122"/>
  <c r="J115" i="122"/>
  <c r="E115" i="122"/>
  <c r="M115" i="122"/>
  <c r="J145" i="122"/>
  <c r="G145" i="122"/>
  <c r="E145" i="122"/>
  <c r="BA171" i="122"/>
  <c r="BI171" i="122"/>
  <c r="BJ171" i="122" s="1"/>
  <c r="G34" i="122"/>
  <c r="E39" i="122"/>
  <c r="G46" i="122"/>
  <c r="E51" i="122"/>
  <c r="G58" i="122"/>
  <c r="E63" i="122"/>
  <c r="G70" i="122"/>
  <c r="H85" i="122"/>
  <c r="G86" i="122"/>
  <c r="G87" i="122"/>
  <c r="E94" i="122"/>
  <c r="M94" i="122"/>
  <c r="G95" i="122"/>
  <c r="M95" i="122"/>
  <c r="V96" i="122"/>
  <c r="W96" i="122" s="1"/>
  <c r="N96" i="122"/>
  <c r="J97" i="122"/>
  <c r="M97" i="122"/>
  <c r="M98" i="122"/>
  <c r="J98" i="122"/>
  <c r="P115" i="122"/>
  <c r="Q115" i="122" s="1"/>
  <c r="H115" i="122"/>
  <c r="S124" i="122"/>
  <c r="T124" i="122" s="1"/>
  <c r="K124" i="122"/>
  <c r="V126" i="122"/>
  <c r="W126" i="122" s="1"/>
  <c r="N126" i="122"/>
  <c r="AW137" i="122"/>
  <c r="AZ137" i="122"/>
  <c r="BC137" i="122"/>
  <c r="M145" i="122"/>
  <c r="J151" i="122"/>
  <c r="G151" i="122"/>
  <c r="M151" i="122"/>
  <c r="E151" i="122"/>
  <c r="G27" i="122"/>
  <c r="E32" i="122"/>
  <c r="G39" i="122"/>
  <c r="E44" i="122"/>
  <c r="G51" i="122"/>
  <c r="J53" i="122"/>
  <c r="E56" i="122"/>
  <c r="G63" i="122"/>
  <c r="J65" i="122"/>
  <c r="E68" i="122"/>
  <c r="J77" i="122"/>
  <c r="J84" i="122"/>
  <c r="J85" i="122"/>
  <c r="J86" i="122"/>
  <c r="M102" i="122"/>
  <c r="J102" i="122"/>
  <c r="G102" i="122"/>
  <c r="AW107" i="122"/>
  <c r="AZ107" i="122"/>
  <c r="N112" i="122"/>
  <c r="V112" i="122"/>
  <c r="W112" i="122" s="1"/>
  <c r="G32" i="122"/>
  <c r="BL102" i="122"/>
  <c r="BM102" i="122" s="1"/>
  <c r="BD102" i="122"/>
  <c r="V105" i="122"/>
  <c r="W105" i="122" s="1"/>
  <c r="N105" i="122"/>
  <c r="BI113" i="122"/>
  <c r="BJ113" i="122" s="1"/>
  <c r="BA113" i="122"/>
  <c r="AZ172" i="122"/>
  <c r="AW172" i="122"/>
  <c r="BC172" i="122"/>
  <c r="G37" i="122"/>
  <c r="AW37" i="122"/>
  <c r="J39" i="122"/>
  <c r="E42" i="122"/>
  <c r="AW49" i="122"/>
  <c r="E54" i="122"/>
  <c r="AW61" i="122"/>
  <c r="E66" i="122"/>
  <c r="AW73" i="122"/>
  <c r="E78" i="122"/>
  <c r="N83" i="122"/>
  <c r="M84" i="122"/>
  <c r="M85" i="122"/>
  <c r="M87" i="122"/>
  <c r="BC90" i="122"/>
  <c r="H97" i="122"/>
  <c r="H98" i="122"/>
  <c r="K107" i="122"/>
  <c r="J109" i="122"/>
  <c r="E109" i="122"/>
  <c r="M109" i="122"/>
  <c r="V131" i="122"/>
  <c r="W131" i="122" s="1"/>
  <c r="N131" i="122"/>
  <c r="AX147" i="122"/>
  <c r="BF147" i="122"/>
  <c r="BG147" i="122" s="1"/>
  <c r="J32" i="122"/>
  <c r="E35" i="122"/>
  <c r="G42" i="122"/>
  <c r="J44" i="122"/>
  <c r="E47" i="122"/>
  <c r="G54" i="122"/>
  <c r="J56" i="122"/>
  <c r="E59" i="122"/>
  <c r="G66" i="122"/>
  <c r="J68" i="122"/>
  <c r="E71" i="122"/>
  <c r="G78" i="122"/>
  <c r="AZ80" i="122"/>
  <c r="AZ92" i="122"/>
  <c r="S93" i="122"/>
  <c r="T93" i="122" s="1"/>
  <c r="P96" i="122"/>
  <c r="Q96" i="122" s="1"/>
  <c r="AW99" i="122"/>
  <c r="G109" i="122"/>
  <c r="E120" i="122"/>
  <c r="M120" i="122"/>
  <c r="J120" i="122"/>
  <c r="G120" i="122"/>
  <c r="BC122" i="122"/>
  <c r="AW122" i="122"/>
  <c r="E169" i="122"/>
  <c r="M169" i="122"/>
  <c r="G169" i="122"/>
  <c r="J169" i="122"/>
  <c r="E40" i="122"/>
  <c r="E52" i="122"/>
  <c r="E64" i="122"/>
  <c r="E76" i="122"/>
  <c r="BC92" i="122"/>
  <c r="S94" i="122"/>
  <c r="T94" i="122" s="1"/>
  <c r="S95" i="122"/>
  <c r="T95" i="122" s="1"/>
  <c r="S96" i="122"/>
  <c r="T96" i="122" s="1"/>
  <c r="AX98" i="122"/>
  <c r="G101" i="122"/>
  <c r="M101" i="122"/>
  <c r="J101" i="122"/>
  <c r="AW102" i="122"/>
  <c r="M104" i="122"/>
  <c r="J104" i="122"/>
  <c r="G104" i="122"/>
  <c r="E106" i="122"/>
  <c r="M106" i="122"/>
  <c r="J106" i="122"/>
  <c r="BC107" i="122"/>
  <c r="AZ133" i="122"/>
  <c r="AW133" i="122"/>
  <c r="BC133" i="122"/>
  <c r="AX95" i="122"/>
  <c r="AW97" i="122"/>
  <c r="AZ98" i="122"/>
  <c r="AZ99" i="122"/>
  <c r="E101" i="122"/>
  <c r="AZ102" i="122"/>
  <c r="E104" i="122"/>
  <c r="G106" i="122"/>
  <c r="BA128" i="122"/>
  <c r="BI128" i="122"/>
  <c r="BJ128" i="122" s="1"/>
  <c r="V146" i="122"/>
  <c r="W146" i="122" s="1"/>
  <c r="N146" i="122"/>
  <c r="BA159" i="122"/>
  <c r="BI159" i="122"/>
  <c r="BJ159" i="122" s="1"/>
  <c r="P107" i="122"/>
  <c r="Q107" i="122" s="1"/>
  <c r="H107" i="122"/>
  <c r="G124" i="122"/>
  <c r="E124" i="122"/>
  <c r="M124" i="122"/>
  <c r="V127" i="122"/>
  <c r="W127" i="122" s="1"/>
  <c r="N127" i="122"/>
  <c r="BC128" i="122"/>
  <c r="AW128" i="122"/>
  <c r="AW143" i="122"/>
  <c r="AZ143" i="122"/>
  <c r="BC146" i="122"/>
  <c r="AZ146" i="122"/>
  <c r="AW146" i="122"/>
  <c r="K173" i="122"/>
  <c r="S173" i="122"/>
  <c r="T173" i="122" s="1"/>
  <c r="G125" i="122"/>
  <c r="E125" i="122"/>
  <c r="K128" i="122"/>
  <c r="S128" i="122"/>
  <c r="T128" i="122" s="1"/>
  <c r="J133" i="122"/>
  <c r="G133" i="122"/>
  <c r="N136" i="122"/>
  <c r="V136" i="122"/>
  <c r="W136" i="122" s="1"/>
  <c r="N142" i="122"/>
  <c r="V142" i="122"/>
  <c r="W142" i="122" s="1"/>
  <c r="N143" i="122"/>
  <c r="V143" i="122"/>
  <c r="W143" i="122" s="1"/>
  <c r="N155" i="122"/>
  <c r="V155" i="122"/>
  <c r="W155" i="122" s="1"/>
  <c r="BL156" i="122"/>
  <c r="BM156" i="122" s="1"/>
  <c r="BD156" i="122"/>
  <c r="BF159" i="122"/>
  <c r="BG159" i="122" s="1"/>
  <c r="AX159" i="122"/>
  <c r="M107" i="122"/>
  <c r="BL111" i="122"/>
  <c r="BM111" i="122" s="1"/>
  <c r="BD111" i="122"/>
  <c r="AW123" i="122"/>
  <c r="J125" i="122"/>
  <c r="AW127" i="122"/>
  <c r="BL129" i="122"/>
  <c r="BM129" i="122" s="1"/>
  <c r="BD129" i="122"/>
  <c r="V132" i="122"/>
  <c r="W132" i="122" s="1"/>
  <c r="N132" i="122"/>
  <c r="M133" i="122"/>
  <c r="BI134" i="122"/>
  <c r="BJ134" i="122" s="1"/>
  <c r="AZ138" i="122"/>
  <c r="AW138" i="122"/>
  <c r="J139" i="122"/>
  <c r="M139" i="122"/>
  <c r="G139" i="122"/>
  <c r="BA141" i="122"/>
  <c r="BI141" i="122"/>
  <c r="BJ141" i="122" s="1"/>
  <c r="N144" i="122"/>
  <c r="J166" i="122"/>
  <c r="G166" i="122"/>
  <c r="E166" i="122"/>
  <c r="M166" i="122"/>
  <c r="AX171" i="122"/>
  <c r="BF171" i="122"/>
  <c r="BG171" i="122" s="1"/>
  <c r="M177" i="122"/>
  <c r="J177" i="122"/>
  <c r="G177" i="122"/>
  <c r="E177" i="122"/>
  <c r="N93" i="122"/>
  <c r="P113" i="122"/>
  <c r="Q113" i="122" s="1"/>
  <c r="H113" i="122"/>
  <c r="AZ123" i="122"/>
  <c r="M125" i="122"/>
  <c r="BA127" i="122"/>
  <c r="AZ131" i="122"/>
  <c r="P132" i="122"/>
  <c r="Q132" i="122" s="1"/>
  <c r="N137" i="122"/>
  <c r="V137" i="122"/>
  <c r="W137" i="122" s="1"/>
  <c r="E139" i="122"/>
  <c r="M140" i="122"/>
  <c r="E140" i="122"/>
  <c r="J140" i="122"/>
  <c r="BD141" i="122"/>
  <c r="AX142" i="122"/>
  <c r="S146" i="122"/>
  <c r="T146" i="122" s="1"/>
  <c r="G154" i="122"/>
  <c r="E154" i="122"/>
  <c r="M154" i="122"/>
  <c r="M157" i="122"/>
  <c r="E157" i="122"/>
  <c r="J157" i="122"/>
  <c r="G157" i="122"/>
  <c r="AW113" i="122"/>
  <c r="BC113" i="122"/>
  <c r="G119" i="122"/>
  <c r="M119" i="122"/>
  <c r="E119" i="122"/>
  <c r="BC127" i="122"/>
  <c r="V141" i="122"/>
  <c r="W141" i="122" s="1"/>
  <c r="N141" i="122"/>
  <c r="K154" i="122"/>
  <c r="S154" i="122"/>
  <c r="T154" i="122" s="1"/>
  <c r="G161" i="122"/>
  <c r="E161" i="122"/>
  <c r="J161" i="122"/>
  <c r="AX168" i="122"/>
  <c r="BF168" i="122"/>
  <c r="BG168" i="122" s="1"/>
  <c r="BC174" i="122"/>
  <c r="AZ174" i="122"/>
  <c r="AW174" i="122"/>
  <c r="H116" i="122"/>
  <c r="P116" i="122"/>
  <c r="Q116" i="122" s="1"/>
  <c r="AW121" i="122"/>
  <c r="H126" i="122"/>
  <c r="P126" i="122"/>
  <c r="Q126" i="122" s="1"/>
  <c r="E130" i="122"/>
  <c r="G130" i="122"/>
  <c r="V135" i="122"/>
  <c r="W135" i="122" s="1"/>
  <c r="N135" i="122"/>
  <c r="BD142" i="122"/>
  <c r="BL142" i="122"/>
  <c r="BM142" i="122" s="1"/>
  <c r="BC143" i="122"/>
  <c r="AW149" i="122"/>
  <c r="BC149" i="122"/>
  <c r="AZ149" i="122"/>
  <c r="BD160" i="122"/>
  <c r="BL160" i="122"/>
  <c r="BM160" i="122" s="1"/>
  <c r="N161" i="122"/>
  <c r="V161" i="122"/>
  <c r="W161" i="122" s="1"/>
  <c r="AZ89" i="122"/>
  <c r="G108" i="122"/>
  <c r="BL123" i="122"/>
  <c r="BM123" i="122" s="1"/>
  <c r="BD123" i="122"/>
  <c r="J130" i="122"/>
  <c r="V138" i="122"/>
  <c r="W138" i="122" s="1"/>
  <c r="AZ147" i="122"/>
  <c r="BC147" i="122"/>
  <c r="AW148" i="122"/>
  <c r="BC148" i="122"/>
  <c r="V150" i="122"/>
  <c r="W150" i="122" s="1"/>
  <c r="N167" i="122"/>
  <c r="V167" i="122"/>
  <c r="W167" i="122" s="1"/>
  <c r="J108" i="122"/>
  <c r="S122" i="122"/>
  <c r="T122" i="122" s="1"/>
  <c r="H123" i="122"/>
  <c r="P123" i="122"/>
  <c r="Q123" i="122" s="1"/>
  <c r="M130" i="122"/>
  <c r="V158" i="122"/>
  <c r="W158" i="122" s="1"/>
  <c r="N158" i="122"/>
  <c r="BL159" i="122"/>
  <c r="BM159" i="122" s="1"/>
  <c r="BD159" i="122"/>
  <c r="K175" i="122"/>
  <c r="S175" i="122"/>
  <c r="T175" i="122" s="1"/>
  <c r="E91" i="122"/>
  <c r="K110" i="122"/>
  <c r="S110" i="122"/>
  <c r="T110" i="122" s="1"/>
  <c r="G112" i="122"/>
  <c r="E112" i="122"/>
  <c r="J114" i="122"/>
  <c r="M114" i="122"/>
  <c r="E114" i="122"/>
  <c r="M128" i="122"/>
  <c r="G128" i="122"/>
  <c r="BF131" i="122"/>
  <c r="BG131" i="122" s="1"/>
  <c r="AX131" i="122"/>
  <c r="S135" i="122"/>
  <c r="T135" i="122" s="1"/>
  <c r="K135" i="122"/>
  <c r="BC138" i="122"/>
  <c r="G143" i="122"/>
  <c r="J143" i="122"/>
  <c r="M162" i="122"/>
  <c r="J162" i="122"/>
  <c r="G162" i="122"/>
  <c r="E162" i="122"/>
  <c r="M165" i="122"/>
  <c r="G165" i="122"/>
  <c r="E165" i="122"/>
  <c r="J165" i="122"/>
  <c r="N129" i="122"/>
  <c r="AZ150" i="122"/>
  <c r="AW150" i="122"/>
  <c r="BC150" i="122"/>
  <c r="BC152" i="122"/>
  <c r="AZ152" i="122"/>
  <c r="P159" i="122"/>
  <c r="Q159" i="122" s="1"/>
  <c r="H159" i="122"/>
  <c r="K171" i="122"/>
  <c r="S171" i="122"/>
  <c r="T171" i="122" s="1"/>
  <c r="N172" i="122"/>
  <c r="V172" i="122"/>
  <c r="W172" i="122" s="1"/>
  <c r="N148" i="122"/>
  <c r="V148" i="122"/>
  <c r="W148" i="122" s="1"/>
  <c r="AZ156" i="122"/>
  <c r="AW156" i="122"/>
  <c r="K159" i="122"/>
  <c r="S159" i="122"/>
  <c r="T159" i="122" s="1"/>
  <c r="S168" i="122"/>
  <c r="T168" i="122" s="1"/>
  <c r="K168" i="122"/>
  <c r="V171" i="122"/>
  <c r="W171" i="122" s="1"/>
  <c r="N171" i="122"/>
  <c r="P131" i="122"/>
  <c r="Q131" i="122" s="1"/>
  <c r="H131" i="122"/>
  <c r="G138" i="122"/>
  <c r="G144" i="122"/>
  <c r="H168" i="122"/>
  <c r="P168" i="122"/>
  <c r="Q168" i="122" s="1"/>
  <c r="V123" i="122"/>
  <c r="W123" i="122" s="1"/>
  <c r="N123" i="122"/>
  <c r="G136" i="122"/>
  <c r="E136" i="122"/>
  <c r="J167" i="122"/>
  <c r="E167" i="122"/>
  <c r="G167" i="122"/>
  <c r="S121" i="122"/>
  <c r="T121" i="122" s="1"/>
  <c r="K121" i="122"/>
  <c r="J142" i="122"/>
  <c r="H175" i="122"/>
  <c r="P175" i="122"/>
  <c r="Q175" i="122" s="1"/>
  <c r="H148" i="122"/>
  <c r="J155" i="122"/>
  <c r="E155" i="122"/>
  <c r="V159" i="122"/>
  <c r="W159" i="122" s="1"/>
  <c r="N159" i="122"/>
  <c r="AW164" i="122"/>
  <c r="BC164" i="122"/>
  <c r="AZ164" i="122"/>
  <c r="J150" i="122"/>
  <c r="G150" i="122"/>
  <c r="M153" i="122"/>
  <c r="E153" i="122"/>
  <c r="P155" i="122"/>
  <c r="Q155" i="122" s="1"/>
  <c r="H155" i="122"/>
  <c r="BA158" i="122"/>
  <c r="BI158" i="122"/>
  <c r="BJ158" i="122" s="1"/>
  <c r="AZ160" i="122"/>
  <c r="AW160" i="122"/>
  <c r="N163" i="122"/>
  <c r="V163" i="122"/>
  <c r="W163" i="122" s="1"/>
  <c r="H171" i="122"/>
  <c r="P171" i="122"/>
  <c r="Q171" i="122" s="1"/>
  <c r="CA182" i="122"/>
  <c r="CB182" i="122" s="1"/>
  <c r="BP182" i="122"/>
  <c r="CA187" i="122"/>
  <c r="CB187" i="122" s="1"/>
  <c r="BP187" i="122"/>
  <c r="BC168" i="122"/>
  <c r="AZ168" i="122"/>
  <c r="J178" i="122"/>
  <c r="G178" i="122"/>
  <c r="E178" i="122"/>
  <c r="M178" i="122"/>
  <c r="AQ186" i="122"/>
  <c r="AR186" i="122" s="1"/>
  <c r="AF186" i="122"/>
  <c r="V147" i="122"/>
  <c r="W147" i="122" s="1"/>
  <c r="N147" i="122"/>
  <c r="G156" i="122"/>
  <c r="K158" i="122"/>
  <c r="S158" i="122"/>
  <c r="T158" i="122" s="1"/>
  <c r="N160" i="122"/>
  <c r="V160" i="122"/>
  <c r="W160" i="122" s="1"/>
  <c r="BD163" i="122"/>
  <c r="BL163" i="122"/>
  <c r="BM163" i="122" s="1"/>
  <c r="E173" i="122"/>
  <c r="BX198" i="122"/>
  <c r="BU198" i="122"/>
  <c r="BR198" i="122"/>
  <c r="BO198" i="122"/>
  <c r="AQ216" i="122"/>
  <c r="AR216" i="122" s="1"/>
  <c r="AF216" i="122"/>
  <c r="V179" i="122"/>
  <c r="W179" i="122" s="1"/>
  <c r="N179" i="122"/>
  <c r="Y202" i="122"/>
  <c r="AH202" i="122"/>
  <c r="AE202" i="122"/>
  <c r="AB202" i="122"/>
  <c r="E202" i="122"/>
  <c r="BL171" i="122"/>
  <c r="BM171" i="122" s="1"/>
  <c r="BD171" i="122"/>
  <c r="P179" i="122"/>
  <c r="Q179" i="122" s="1"/>
  <c r="H179" i="122"/>
  <c r="E188" i="122"/>
  <c r="AH188" i="122"/>
  <c r="AE188" i="122"/>
  <c r="AB188" i="122"/>
  <c r="Y188" i="122"/>
  <c r="AB181" i="122"/>
  <c r="E181" i="122"/>
  <c r="AH181" i="122"/>
  <c r="AE181" i="122"/>
  <c r="Y181" i="122"/>
  <c r="BX207" i="122"/>
  <c r="BU207" i="122"/>
  <c r="BO207" i="122"/>
  <c r="BR207" i="122"/>
  <c r="BV225" i="122"/>
  <c r="CG225" i="122"/>
  <c r="CH225" i="122" s="1"/>
  <c r="K170" i="122"/>
  <c r="S170" i="122"/>
  <c r="T170" i="122" s="1"/>
  <c r="V173" i="122"/>
  <c r="W173" i="122" s="1"/>
  <c r="G174" i="122"/>
  <c r="AZ176" i="122"/>
  <c r="E179" i="122"/>
  <c r="AQ182" i="122"/>
  <c r="AR182" i="122" s="1"/>
  <c r="AN184" i="122"/>
  <c r="AO184" i="122" s="1"/>
  <c r="AH191" i="122"/>
  <c r="AE191" i="122"/>
  <c r="AB191" i="122"/>
  <c r="Y191" i="122"/>
  <c r="E191" i="122"/>
  <c r="AK207" i="122"/>
  <c r="AL207" i="122" s="1"/>
  <c r="Z207" i="122"/>
  <c r="J174" i="122"/>
  <c r="BC176" i="122"/>
  <c r="AT185" i="122"/>
  <c r="AU185" i="122" s="1"/>
  <c r="BY186" i="122"/>
  <c r="CJ186" i="122"/>
  <c r="CK186" i="122" s="1"/>
  <c r="AN187" i="122"/>
  <c r="AO187" i="122" s="1"/>
  <c r="AC187" i="122"/>
  <c r="AC194" i="122"/>
  <c r="AN194" i="122"/>
  <c r="AO194" i="122" s="1"/>
  <c r="AN200" i="122"/>
  <c r="AO200" i="122" s="1"/>
  <c r="AC200" i="122"/>
  <c r="CG210" i="122"/>
  <c r="CH210" i="122" s="1"/>
  <c r="BV210" i="122"/>
  <c r="Y214" i="122"/>
  <c r="AH214" i="122"/>
  <c r="AE214" i="122"/>
  <c r="AB214" i="122"/>
  <c r="AC243" i="122"/>
  <c r="AN243" i="122"/>
  <c r="AO243" i="122" s="1"/>
  <c r="V175" i="122"/>
  <c r="W175" i="122" s="1"/>
  <c r="J179" i="122"/>
  <c r="BX182" i="122"/>
  <c r="BU182" i="122"/>
  <c r="AQ187" i="122"/>
  <c r="AR187" i="122" s="1"/>
  <c r="AF187" i="122"/>
  <c r="BX189" i="122"/>
  <c r="BU189" i="122"/>
  <c r="BR189" i="122"/>
  <c r="BO189" i="122"/>
  <c r="AH190" i="122"/>
  <c r="AE190" i="122"/>
  <c r="AB190" i="122"/>
  <c r="Y190" i="122"/>
  <c r="BX200" i="122"/>
  <c r="BU200" i="122"/>
  <c r="BR200" i="122"/>
  <c r="BO200" i="122"/>
  <c r="BU214" i="122"/>
  <c r="BO214" i="122"/>
  <c r="BR214" i="122"/>
  <c r="Z182" i="122"/>
  <c r="AK182" i="122"/>
  <c r="AL182" i="122" s="1"/>
  <c r="BR182" i="122"/>
  <c r="E183" i="122"/>
  <c r="Y184" i="122"/>
  <c r="E184" i="122"/>
  <c r="AH184" i="122"/>
  <c r="BO185" i="122"/>
  <c r="Z186" i="122"/>
  <c r="AK189" i="122"/>
  <c r="AL189" i="122" s="1"/>
  <c r="Z189" i="122"/>
  <c r="E190" i="122"/>
  <c r="BX212" i="122"/>
  <c r="BU212" i="122"/>
  <c r="BR212" i="122"/>
  <c r="BO212" i="122"/>
  <c r="BX214" i="122"/>
  <c r="Y226" i="122"/>
  <c r="AH226" i="122"/>
  <c r="E226" i="122"/>
  <c r="AE226" i="122"/>
  <c r="BR185" i="122"/>
  <c r="AN189" i="122"/>
  <c r="AO189" i="122" s="1"/>
  <c r="AC189" i="122"/>
  <c r="AI210" i="122"/>
  <c r="AT210" i="122"/>
  <c r="AU210" i="122" s="1"/>
  <c r="AC226" i="122"/>
  <c r="AN226" i="122"/>
  <c r="AO226" i="122" s="1"/>
  <c r="AC183" i="122"/>
  <c r="BU185" i="122"/>
  <c r="AC186" i="122"/>
  <c r="AE183" i="122"/>
  <c r="AF192" i="122"/>
  <c r="AQ192" i="122"/>
  <c r="AR192" i="122" s="1"/>
  <c r="AI194" i="122"/>
  <c r="AE184" i="122"/>
  <c r="AI193" i="122"/>
  <c r="BP224" i="122"/>
  <c r="CA224" i="122"/>
  <c r="CB224" i="122" s="1"/>
  <c r="AF196" i="122"/>
  <c r="AQ196" i="122"/>
  <c r="AR196" i="122" s="1"/>
  <c r="BX219" i="122"/>
  <c r="BU219" i="122"/>
  <c r="BO219" i="122"/>
  <c r="BR219" i="122"/>
  <c r="BP221" i="122"/>
  <c r="CA221" i="122"/>
  <c r="CB221" i="122" s="1"/>
  <c r="CD234" i="122"/>
  <c r="CE234" i="122" s="1"/>
  <c r="BS234" i="122"/>
  <c r="AK183" i="122"/>
  <c r="AL183" i="122" s="1"/>
  <c r="AQ185" i="122"/>
  <c r="AR185" i="122" s="1"/>
  <c r="AF185" i="122"/>
  <c r="AT204" i="122"/>
  <c r="AU204" i="122" s="1"/>
  <c r="AI204" i="122"/>
  <c r="AI265" i="122"/>
  <c r="AT265" i="122"/>
  <c r="AU265" i="122" s="1"/>
  <c r="CJ185" i="122"/>
  <c r="CK185" i="122" s="1"/>
  <c r="BX187" i="122"/>
  <c r="BU187" i="122"/>
  <c r="BR187" i="122"/>
  <c r="AI195" i="122"/>
  <c r="AT195" i="122"/>
  <c r="AU195" i="122" s="1"/>
  <c r="AT246" i="122"/>
  <c r="AU246" i="122" s="1"/>
  <c r="AI246" i="122"/>
  <c r="BO186" i="122"/>
  <c r="AN192" i="122"/>
  <c r="AO192" i="122" s="1"/>
  <c r="BX192" i="122"/>
  <c r="AK194" i="122"/>
  <c r="AL194" i="122" s="1"/>
  <c r="BX194" i="122"/>
  <c r="BR195" i="122"/>
  <c r="BX195" i="122"/>
  <c r="AB198" i="122"/>
  <c r="E227" i="122"/>
  <c r="AE227" i="122"/>
  <c r="AB227" i="122"/>
  <c r="Y227" i="122"/>
  <c r="AC229" i="122"/>
  <c r="Z237" i="122"/>
  <c r="AK237" i="122"/>
  <c r="AL237" i="122" s="1"/>
  <c r="AQ197" i="122"/>
  <c r="AR197" i="122" s="1"/>
  <c r="AE198" i="122"/>
  <c r="AN204" i="122"/>
  <c r="AO204" i="122" s="1"/>
  <c r="AC204" i="122"/>
  <c r="AC207" i="122"/>
  <c r="AN207" i="122"/>
  <c r="AO207" i="122" s="1"/>
  <c r="BX209" i="122"/>
  <c r="BU209" i="122"/>
  <c r="BR209" i="122"/>
  <c r="BO209" i="122"/>
  <c r="AI216" i="122"/>
  <c r="BX217" i="122"/>
  <c r="BO217" i="122"/>
  <c r="AH220" i="122"/>
  <c r="AB220" i="122"/>
  <c r="E220" i="122"/>
  <c r="AE220" i="122"/>
  <c r="Y220" i="122"/>
  <c r="Z231" i="122"/>
  <c r="AK231" i="122"/>
  <c r="AL231" i="122" s="1"/>
  <c r="BP233" i="122"/>
  <c r="CA233" i="122"/>
  <c r="CB233" i="122" s="1"/>
  <c r="AC235" i="122"/>
  <c r="AN235" i="122"/>
  <c r="AO235" i="122" s="1"/>
  <c r="BR186" i="122"/>
  <c r="E193" i="122"/>
  <c r="Z195" i="122"/>
  <c r="AI196" i="122"/>
  <c r="E197" i="122"/>
  <c r="AT200" i="122"/>
  <c r="AU200" i="122" s="1"/>
  <c r="AI200" i="122"/>
  <c r="AI205" i="122"/>
  <c r="Z209" i="122"/>
  <c r="AK209" i="122"/>
  <c r="AL209" i="122" s="1"/>
  <c r="AT212" i="122"/>
  <c r="AU212" i="122" s="1"/>
  <c r="AI212" i="122"/>
  <c r="AE230" i="122"/>
  <c r="AB230" i="122"/>
  <c r="E230" i="122"/>
  <c r="BR231" i="122"/>
  <c r="BX231" i="122"/>
  <c r="BU231" i="122"/>
  <c r="AH232" i="122"/>
  <c r="AB232" i="122"/>
  <c r="Y232" i="122"/>
  <c r="E232" i="122"/>
  <c r="Z235" i="122"/>
  <c r="AK235" i="122"/>
  <c r="AL235" i="122" s="1"/>
  <c r="AC252" i="122"/>
  <c r="AN252" i="122"/>
  <c r="AO252" i="122" s="1"/>
  <c r="BV259" i="122"/>
  <c r="CG259" i="122"/>
  <c r="CH259" i="122" s="1"/>
  <c r="AE189" i="122"/>
  <c r="Y193" i="122"/>
  <c r="AQ194" i="122"/>
  <c r="AR194" i="122" s="1"/>
  <c r="AK196" i="122"/>
  <c r="AL196" i="122" s="1"/>
  <c r="Y197" i="122"/>
  <c r="AH198" i="122"/>
  <c r="AB199" i="122"/>
  <c r="AH199" i="122"/>
  <c r="AQ199" i="122"/>
  <c r="AR199" i="122" s="1"/>
  <c r="AI227" i="122"/>
  <c r="AT227" i="122"/>
  <c r="AU227" i="122" s="1"/>
  <c r="AK230" i="122"/>
  <c r="AL230" i="122" s="1"/>
  <c r="Z230" i="122"/>
  <c r="AC231" i="122"/>
  <c r="AN231" i="122"/>
  <c r="AO231" i="122" s="1"/>
  <c r="AF232" i="122"/>
  <c r="AQ232" i="122"/>
  <c r="AR232" i="122" s="1"/>
  <c r="BX274" i="122"/>
  <c r="BU274" i="122"/>
  <c r="BO274" i="122"/>
  <c r="BR274" i="122"/>
  <c r="BU186" i="122"/>
  <c r="AT192" i="122"/>
  <c r="AU192" i="122" s="1"/>
  <c r="AC195" i="122"/>
  <c r="BP195" i="122"/>
  <c r="E199" i="122"/>
  <c r="AH201" i="122"/>
  <c r="AE201" i="122"/>
  <c r="AB201" i="122"/>
  <c r="AE206" i="122"/>
  <c r="E206" i="122"/>
  <c r="AB206" i="122"/>
  <c r="AC209" i="122"/>
  <c r="Z211" i="122"/>
  <c r="AH213" i="122"/>
  <c r="AE213" i="122"/>
  <c r="AB213" i="122"/>
  <c r="AF217" i="122"/>
  <c r="AQ217" i="122"/>
  <c r="AR217" i="122" s="1"/>
  <c r="BX221" i="122"/>
  <c r="BU221" i="122"/>
  <c r="BR221" i="122"/>
  <c r="Z224" i="122"/>
  <c r="AC233" i="122"/>
  <c r="AQ234" i="122"/>
  <c r="AR234" i="122" s="1"/>
  <c r="AF234" i="122"/>
  <c r="AN238" i="122"/>
  <c r="AO238" i="122" s="1"/>
  <c r="AC238" i="122"/>
  <c r="AB193" i="122"/>
  <c r="AB197" i="122"/>
  <c r="Y199" i="122"/>
  <c r="AQ200" i="122"/>
  <c r="AR200" i="122" s="1"/>
  <c r="E201" i="122"/>
  <c r="E203" i="122"/>
  <c r="AE203" i="122"/>
  <c r="AB203" i="122"/>
  <c r="Y203" i="122"/>
  <c r="Y206" i="122"/>
  <c r="AH208" i="122"/>
  <c r="AB208" i="122"/>
  <c r="E208" i="122"/>
  <c r="BR210" i="122"/>
  <c r="AQ212" i="122"/>
  <c r="AR212" i="122" s="1"/>
  <c r="E213" i="122"/>
  <c r="AT219" i="122"/>
  <c r="AU219" i="122" s="1"/>
  <c r="Z221" i="122"/>
  <c r="AK221" i="122"/>
  <c r="AL221" i="122" s="1"/>
  <c r="AF224" i="122"/>
  <c r="AQ224" i="122"/>
  <c r="AR224" i="122" s="1"/>
  <c r="Z228" i="122"/>
  <c r="AK228" i="122"/>
  <c r="AL228" i="122" s="1"/>
  <c r="AH230" i="122"/>
  <c r="BO192" i="122"/>
  <c r="BU195" i="122"/>
  <c r="Y201" i="122"/>
  <c r="Y208" i="122"/>
  <c r="Y213" i="122"/>
  <c r="AI217" i="122"/>
  <c r="AN228" i="122"/>
  <c r="AO228" i="122" s="1"/>
  <c r="AC228" i="122"/>
  <c r="CA259" i="122"/>
  <c r="CB259" i="122" s="1"/>
  <c r="BP259" i="122"/>
  <c r="AE193" i="122"/>
  <c r="BO194" i="122"/>
  <c r="AT207" i="122"/>
  <c r="AU207" i="122" s="1"/>
  <c r="AE210" i="122"/>
  <c r="Y210" i="122"/>
  <c r="AE222" i="122"/>
  <c r="Y222" i="122"/>
  <c r="AH222" i="122"/>
  <c r="E222" i="122"/>
  <c r="AH225" i="122"/>
  <c r="AE225" i="122"/>
  <c r="AB225" i="122"/>
  <c r="Y225" i="122"/>
  <c r="AF238" i="122"/>
  <c r="AQ238" i="122"/>
  <c r="AR238" i="122" s="1"/>
  <c r="AH197" i="122"/>
  <c r="AI203" i="122"/>
  <c r="AT203" i="122"/>
  <c r="AU203" i="122" s="1"/>
  <c r="BO210" i="122"/>
  <c r="BX210" i="122"/>
  <c r="BR225" i="122"/>
  <c r="BO225" i="122"/>
  <c r="BX225" i="122"/>
  <c r="AN212" i="122"/>
  <c r="AO212" i="122" s="1"/>
  <c r="AC212" i="122"/>
  <c r="Z216" i="122"/>
  <c r="AK216" i="122"/>
  <c r="AL216" i="122" s="1"/>
  <c r="AK219" i="122"/>
  <c r="AL219" i="122" s="1"/>
  <c r="Z219" i="122"/>
  <c r="E223" i="122"/>
  <c r="AH223" i="122"/>
  <c r="AE223" i="122"/>
  <c r="AB223" i="122"/>
  <c r="BP231" i="122"/>
  <c r="AT251" i="122"/>
  <c r="AU251" i="122" s="1"/>
  <c r="AI251" i="122"/>
  <c r="AF205" i="122"/>
  <c r="AQ205" i="122"/>
  <c r="AR205" i="122" s="1"/>
  <c r="E215" i="122"/>
  <c r="AE215" i="122"/>
  <c r="AB215" i="122"/>
  <c r="Y215" i="122"/>
  <c r="AN216" i="122"/>
  <c r="AO216" i="122" s="1"/>
  <c r="AC216" i="122"/>
  <c r="AC217" i="122"/>
  <c r="AT224" i="122"/>
  <c r="AU224" i="122" s="1"/>
  <c r="AI224" i="122"/>
  <c r="BR229" i="122"/>
  <c r="Z233" i="122"/>
  <c r="AK233" i="122"/>
  <c r="AL233" i="122" s="1"/>
  <c r="BX238" i="122"/>
  <c r="BO238" i="122"/>
  <c r="BU238" i="122"/>
  <c r="BR238" i="122"/>
  <c r="AB241" i="122"/>
  <c r="AE241" i="122"/>
  <c r="AH241" i="122"/>
  <c r="Y241" i="122"/>
  <c r="E241" i="122"/>
  <c r="AF242" i="122"/>
  <c r="AQ242" i="122"/>
  <c r="AR242" i="122" s="1"/>
  <c r="AB270" i="122"/>
  <c r="Y270" i="122"/>
  <c r="E270" i="122"/>
  <c r="AH270" i="122"/>
  <c r="AE270" i="122"/>
  <c r="AN272" i="122"/>
  <c r="AO272" i="122" s="1"/>
  <c r="AC272" i="122"/>
  <c r="AI215" i="122"/>
  <c r="AT215" i="122"/>
  <c r="AU215" i="122" s="1"/>
  <c r="AF229" i="122"/>
  <c r="AQ229" i="122"/>
  <c r="AR229" i="122" s="1"/>
  <c r="BO234" i="122"/>
  <c r="BX234" i="122"/>
  <c r="BU234" i="122"/>
  <c r="AC237" i="122"/>
  <c r="AN237" i="122"/>
  <c r="AO237" i="122" s="1"/>
  <c r="CD253" i="122"/>
  <c r="CE253" i="122" s="1"/>
  <c r="BS253" i="122"/>
  <c r="BV254" i="122"/>
  <c r="CG254" i="122"/>
  <c r="CH254" i="122" s="1"/>
  <c r="AK327" i="122"/>
  <c r="AL327" i="122" s="1"/>
  <c r="Z327" i="122"/>
  <c r="BP301" i="122"/>
  <c r="CA301" i="122"/>
  <c r="CB301" i="122" s="1"/>
  <c r="AE218" i="122"/>
  <c r="E218" i="122"/>
  <c r="AN224" i="122"/>
  <c r="AO224" i="122" s="1"/>
  <c r="AC224" i="122"/>
  <c r="CD224" i="122"/>
  <c r="CE224" i="122" s="1"/>
  <c r="BS224" i="122"/>
  <c r="AT234" i="122"/>
  <c r="AU234" i="122" s="1"/>
  <c r="AI234" i="122"/>
  <c r="AK240" i="122"/>
  <c r="AL240" i="122" s="1"/>
  <c r="Z240" i="122"/>
  <c r="AN249" i="122"/>
  <c r="AO249" i="122" s="1"/>
  <c r="AC249" i="122"/>
  <c r="AB287" i="122"/>
  <c r="AE287" i="122"/>
  <c r="AH287" i="122"/>
  <c r="Y287" i="122"/>
  <c r="E287" i="122"/>
  <c r="BR205" i="122"/>
  <c r="E211" i="122"/>
  <c r="AH211" i="122"/>
  <c r="AE211" i="122"/>
  <c r="Y218" i="122"/>
  <c r="AC219" i="122"/>
  <c r="AN219" i="122"/>
  <c r="AO219" i="122" s="1"/>
  <c r="BU224" i="122"/>
  <c r="AC240" i="122"/>
  <c r="AN240" i="122"/>
  <c r="AO240" i="122" s="1"/>
  <c r="CJ246" i="122"/>
  <c r="CK246" i="122" s="1"/>
  <c r="BY246" i="122"/>
  <c r="Z254" i="122"/>
  <c r="AK254" i="122"/>
  <c r="AL254" i="122" s="1"/>
  <c r="AQ276" i="122"/>
  <c r="AR276" i="122" s="1"/>
  <c r="AF276" i="122"/>
  <c r="BX286" i="122"/>
  <c r="BU286" i="122"/>
  <c r="BO286" i="122"/>
  <c r="BR286" i="122"/>
  <c r="E204" i="122"/>
  <c r="E216" i="122"/>
  <c r="BR233" i="122"/>
  <c r="AE235" i="122"/>
  <c r="AE237" i="122"/>
  <c r="AN239" i="122"/>
  <c r="AO239" i="122" s="1"/>
  <c r="CA239" i="122"/>
  <c r="CB239" i="122" s="1"/>
  <c r="AN242" i="122"/>
  <c r="AO242" i="122" s="1"/>
  <c r="AK243" i="122"/>
  <c r="AL243" i="122" s="1"/>
  <c r="AT245" i="122"/>
  <c r="AU245" i="122" s="1"/>
  <c r="AQ246" i="122"/>
  <c r="AR246" i="122" s="1"/>
  <c r="BP253" i="122"/>
  <c r="BR254" i="122"/>
  <c r="BO254" i="122"/>
  <c r="BX254" i="122"/>
  <c r="CD260" i="122"/>
  <c r="CE260" i="122" s="1"/>
  <c r="AT267" i="122"/>
  <c r="AU267" i="122" s="1"/>
  <c r="AI267" i="122"/>
  <c r="AT269" i="122"/>
  <c r="AU269" i="122" s="1"/>
  <c r="AI269" i="122"/>
  <c r="AI273" i="122"/>
  <c r="AT273" i="122"/>
  <c r="AU273" i="122" s="1"/>
  <c r="AB319" i="122"/>
  <c r="Y319" i="122"/>
  <c r="E319" i="122"/>
  <c r="AE319" i="122"/>
  <c r="AH319" i="122"/>
  <c r="BU233" i="122"/>
  <c r="AH235" i="122"/>
  <c r="AH237" i="122"/>
  <c r="AE240" i="122"/>
  <c r="AQ247" i="122"/>
  <c r="AR247" i="122" s="1"/>
  <c r="AF250" i="122"/>
  <c r="AQ250" i="122"/>
  <c r="AR250" i="122" s="1"/>
  <c r="AB253" i="122"/>
  <c r="Y253" i="122"/>
  <c r="AH253" i="122"/>
  <c r="BU253" i="122"/>
  <c r="AH264" i="122"/>
  <c r="AB264" i="122"/>
  <c r="E264" i="122"/>
  <c r="AE264" i="122"/>
  <c r="AC279" i="122"/>
  <c r="AN279" i="122"/>
  <c r="AO279" i="122" s="1"/>
  <c r="BO289" i="122"/>
  <c r="BU289" i="122"/>
  <c r="BR289" i="122"/>
  <c r="AK244" i="122"/>
  <c r="AL244" i="122" s="1"/>
  <c r="BO246" i="122"/>
  <c r="Y248" i="122"/>
  <c r="E248" i="122"/>
  <c r="AF249" i="122"/>
  <c r="AQ249" i="122"/>
  <c r="AR249" i="122" s="1"/>
  <c r="BX253" i="122"/>
  <c r="BX262" i="122"/>
  <c r="BU262" i="122"/>
  <c r="BR262" i="122"/>
  <c r="BO262" i="122"/>
  <c r="AK264" i="122"/>
  <c r="AL264" i="122" s="1"/>
  <c r="Z264" i="122"/>
  <c r="CA272" i="122"/>
  <c r="CB272" i="122" s="1"/>
  <c r="BP272" i="122"/>
  <c r="BP291" i="122"/>
  <c r="CA291" i="122"/>
  <c r="CB291" i="122" s="1"/>
  <c r="BX233" i="122"/>
  <c r="AK238" i="122"/>
  <c r="AL238" i="122" s="1"/>
  <c r="Y239" i="122"/>
  <c r="AT239" i="122"/>
  <c r="AU239" i="122" s="1"/>
  <c r="AH240" i="122"/>
  <c r="AH242" i="122"/>
  <c r="Y242" i="122"/>
  <c r="BO242" i="122"/>
  <c r="BU245" i="122"/>
  <c r="BV245" i="122" s="1"/>
  <c r="Y246" i="122"/>
  <c r="BR246" i="122"/>
  <c r="BS246" i="122" s="1"/>
  <c r="AB248" i="122"/>
  <c r="AK249" i="122"/>
  <c r="AL249" i="122" s="1"/>
  <c r="BP252" i="122"/>
  <c r="AI258" i="122"/>
  <c r="AK262" i="122"/>
  <c r="AL262" i="122" s="1"/>
  <c r="Z262" i="122"/>
  <c r="BU276" i="122"/>
  <c r="BR276" i="122"/>
  <c r="BO276" i="122"/>
  <c r="BX276" i="122"/>
  <c r="AK278" i="122"/>
  <c r="AL278" i="122" s="1"/>
  <c r="AC283" i="122"/>
  <c r="AN283" i="122"/>
  <c r="AO283" i="122" s="1"/>
  <c r="AE295" i="122"/>
  <c r="AB295" i="122"/>
  <c r="E295" i="122"/>
  <c r="AH295" i="122"/>
  <c r="Y295" i="122"/>
  <c r="AH305" i="122"/>
  <c r="AE305" i="122"/>
  <c r="E305" i="122"/>
  <c r="Y305" i="122"/>
  <c r="AB305" i="122"/>
  <c r="AN234" i="122"/>
  <c r="AO234" i="122" s="1"/>
  <c r="BU247" i="122"/>
  <c r="BX247" i="122"/>
  <c r="BR247" i="122"/>
  <c r="AK250" i="122"/>
  <c r="AL250" i="122" s="1"/>
  <c r="AE252" i="122"/>
  <c r="Y252" i="122"/>
  <c r="AQ257" i="122"/>
  <c r="AR257" i="122" s="1"/>
  <c r="AF257" i="122"/>
  <c r="BX272" i="122"/>
  <c r="BR272" i="122"/>
  <c r="BU272" i="122"/>
  <c r="AK302" i="122"/>
  <c r="AL302" i="122" s="1"/>
  <c r="Z302" i="122"/>
  <c r="BU246" i="122"/>
  <c r="BV246" i="122" s="1"/>
  <c r="AK247" i="122"/>
  <c r="AL247" i="122" s="1"/>
  <c r="Z247" i="122"/>
  <c r="AE248" i="122"/>
  <c r="BU252" i="122"/>
  <c r="BR252" i="122"/>
  <c r="BR259" i="122"/>
  <c r="BX259" i="122"/>
  <c r="AQ262" i="122"/>
  <c r="AR262" i="122" s="1"/>
  <c r="AF262" i="122"/>
  <c r="AB297" i="122"/>
  <c r="Y297" i="122"/>
  <c r="AE297" i="122"/>
  <c r="AH297" i="122"/>
  <c r="E297" i="122"/>
  <c r="AE317" i="122"/>
  <c r="AB317" i="122"/>
  <c r="E317" i="122"/>
  <c r="AH317" i="122"/>
  <c r="Y317" i="122"/>
  <c r="BR228" i="122"/>
  <c r="Y234" i="122"/>
  <c r="E235" i="122"/>
  <c r="E237" i="122"/>
  <c r="BR239" i="122"/>
  <c r="BU242" i="122"/>
  <c r="BV242" i="122" s="1"/>
  <c r="E243" i="122"/>
  <c r="AT244" i="122"/>
  <c r="AU244" i="122" s="1"/>
  <c r="AB247" i="122"/>
  <c r="AH248" i="122"/>
  <c r="BX252" i="122"/>
  <c r="E256" i="122"/>
  <c r="AE256" i="122"/>
  <c r="Y256" i="122"/>
  <c r="AH256" i="122"/>
  <c r="Z259" i="122"/>
  <c r="AK259" i="122"/>
  <c r="AL259" i="122" s="1"/>
  <c r="AB275" i="122"/>
  <c r="AH275" i="122"/>
  <c r="E275" i="122"/>
  <c r="Y275" i="122"/>
  <c r="AF277" i="122"/>
  <c r="AQ277" i="122"/>
  <c r="AR277" i="122" s="1"/>
  <c r="AF282" i="122"/>
  <c r="BX289" i="122"/>
  <c r="AK294" i="122"/>
  <c r="AL294" i="122" s="1"/>
  <c r="Z294" i="122"/>
  <c r="AF293" i="122"/>
  <c r="AQ293" i="122"/>
  <c r="AR293" i="122" s="1"/>
  <c r="AN304" i="122"/>
  <c r="AO304" i="122" s="1"/>
  <c r="AC304" i="122"/>
  <c r="BX308" i="122"/>
  <c r="BR308" i="122"/>
  <c r="BU308" i="122"/>
  <c r="BO308" i="122"/>
  <c r="AH312" i="122"/>
  <c r="AE312" i="122"/>
  <c r="E312" i="122"/>
  <c r="Y312" i="122"/>
  <c r="CD332" i="122"/>
  <c r="CE332" i="122" s="1"/>
  <c r="BS332" i="122"/>
  <c r="BU239" i="122"/>
  <c r="BX250" i="122"/>
  <c r="BU250" i="122"/>
  <c r="BO250" i="122"/>
  <c r="BO251" i="122"/>
  <c r="BR251" i="122"/>
  <c r="BU251" i="122"/>
  <c r="CA260" i="122"/>
  <c r="CB260" i="122" s="1"/>
  <c r="BP260" i="122"/>
  <c r="Z269" i="122"/>
  <c r="AK269" i="122"/>
  <c r="AL269" i="122" s="1"/>
  <c r="AQ275" i="122"/>
  <c r="AR275" i="122" s="1"/>
  <c r="AF275" i="122"/>
  <c r="AH281" i="122"/>
  <c r="AE281" i="122"/>
  <c r="AB281" i="122"/>
  <c r="Y281" i="122"/>
  <c r="AT293" i="122"/>
  <c r="AU293" i="122" s="1"/>
  <c r="AI293" i="122"/>
  <c r="E300" i="122"/>
  <c r="AE300" i="122"/>
  <c r="Y300" i="122"/>
  <c r="AB300" i="122"/>
  <c r="AH300" i="122"/>
  <c r="CJ309" i="122"/>
  <c r="CK309" i="122" s="1"/>
  <c r="BY309" i="122"/>
  <c r="AN312" i="122"/>
  <c r="AO312" i="122" s="1"/>
  <c r="AC312" i="122"/>
  <c r="BX239" i="122"/>
  <c r="E240" i="122"/>
  <c r="AE243" i="122"/>
  <c r="BR250" i="122"/>
  <c r="BX251" i="122"/>
  <c r="AH252" i="122"/>
  <c r="AC256" i="122"/>
  <c r="CA263" i="122"/>
  <c r="CB263" i="122" s="1"/>
  <c r="BP263" i="122"/>
  <c r="Y265" i="122"/>
  <c r="AB265" i="122"/>
  <c r="AE265" i="122"/>
  <c r="AN274" i="122"/>
  <c r="AO274" i="122" s="1"/>
  <c r="AC274" i="122"/>
  <c r="E281" i="122"/>
  <c r="AH243" i="122"/>
  <c r="AH247" i="122"/>
  <c r="AH249" i="122"/>
  <c r="E249" i="122"/>
  <c r="Z251" i="122"/>
  <c r="BR258" i="122"/>
  <c r="BX258" i="122"/>
  <c r="BU258" i="122"/>
  <c r="E265" i="122"/>
  <c r="AE268" i="122"/>
  <c r="AB268" i="122"/>
  <c r="E268" i="122"/>
  <c r="AH268" i="122"/>
  <c r="Y268" i="122"/>
  <c r="AE292" i="122"/>
  <c r="AB292" i="122"/>
  <c r="Y292" i="122"/>
  <c r="AH292" i="122"/>
  <c r="E292" i="122"/>
  <c r="E298" i="122"/>
  <c r="AH298" i="122"/>
  <c r="Y298" i="122"/>
  <c r="AB298" i="122"/>
  <c r="AE298" i="122"/>
  <c r="AH290" i="122"/>
  <c r="AE290" i="122"/>
  <c r="E290" i="122"/>
  <c r="AB290" i="122"/>
  <c r="Y290" i="122"/>
  <c r="AI302" i="122"/>
  <c r="AT302" i="122"/>
  <c r="AU302" i="122" s="1"/>
  <c r="AI304" i="122"/>
  <c r="AT304" i="122"/>
  <c r="AU304" i="122" s="1"/>
  <c r="AI307" i="122"/>
  <c r="AT307" i="122"/>
  <c r="AU307" i="122" s="1"/>
  <c r="AN257" i="122"/>
  <c r="AO257" i="122" s="1"/>
  <c r="AC257" i="122"/>
  <c r="CG280" i="122"/>
  <c r="CH280" i="122" s="1"/>
  <c r="BV280" i="122"/>
  <c r="AN289" i="122"/>
  <c r="AO289" i="122" s="1"/>
  <c r="AC289" i="122"/>
  <c r="E244" i="122"/>
  <c r="AE244" i="122"/>
  <c r="AN245" i="122"/>
  <c r="AO245" i="122" s="1"/>
  <c r="AC245" i="122"/>
  <c r="AE255" i="122"/>
  <c r="AH259" i="122"/>
  <c r="AE259" i="122"/>
  <c r="BX260" i="122"/>
  <c r="BU260" i="122"/>
  <c r="BU263" i="122"/>
  <c r="BR263" i="122"/>
  <c r="AK273" i="122"/>
  <c r="AL273" i="122" s="1"/>
  <c r="AF288" i="122"/>
  <c r="AQ288" i="122"/>
  <c r="AR288" i="122" s="1"/>
  <c r="CJ304" i="122"/>
  <c r="CK304" i="122" s="1"/>
  <c r="BY304" i="122"/>
  <c r="AQ272" i="122"/>
  <c r="AR272" i="122" s="1"/>
  <c r="AF272" i="122"/>
  <c r="BP277" i="122"/>
  <c r="CA277" i="122"/>
  <c r="CB277" i="122" s="1"/>
  <c r="BO280" i="122"/>
  <c r="BR280" i="122"/>
  <c r="BX280" i="122"/>
  <c r="Z293" i="122"/>
  <c r="AK293" i="122"/>
  <c r="AL293" i="122" s="1"/>
  <c r="AN315" i="122"/>
  <c r="AO315" i="122" s="1"/>
  <c r="AC315" i="122"/>
  <c r="AN320" i="122"/>
  <c r="AO320" i="122" s="1"/>
  <c r="AC320" i="122"/>
  <c r="AB251" i="122"/>
  <c r="BX257" i="122"/>
  <c r="BU257" i="122"/>
  <c r="AT261" i="122"/>
  <c r="AU261" i="122" s="1"/>
  <c r="AQ269" i="122"/>
  <c r="AR269" i="122" s="1"/>
  <c r="AI277" i="122"/>
  <c r="AT277" i="122"/>
  <c r="AU277" i="122" s="1"/>
  <c r="E285" i="122"/>
  <c r="AE285" i="122"/>
  <c r="AH285" i="122"/>
  <c r="Y285" i="122"/>
  <c r="AB285" i="122"/>
  <c r="AC326" i="122"/>
  <c r="AN326" i="122"/>
  <c r="AO326" i="122" s="1"/>
  <c r="AC267" i="122"/>
  <c r="AN267" i="122"/>
  <c r="AO267" i="122" s="1"/>
  <c r="CD279" i="122"/>
  <c r="CE279" i="122" s="1"/>
  <c r="AK288" i="122"/>
  <c r="AL288" i="122" s="1"/>
  <c r="Z288" i="122"/>
  <c r="AE289" i="122"/>
  <c r="BU293" i="122"/>
  <c r="BR293" i="122"/>
  <c r="BX293" i="122"/>
  <c r="BR309" i="122"/>
  <c r="BU309" i="122"/>
  <c r="BO309" i="122"/>
  <c r="BU322" i="122"/>
  <c r="BX322" i="122"/>
  <c r="BR322" i="122"/>
  <c r="BO322" i="122"/>
  <c r="AE258" i="122"/>
  <c r="AT274" i="122"/>
  <c r="AU274" i="122" s="1"/>
  <c r="AQ279" i="122"/>
  <c r="AR279" i="122" s="1"/>
  <c r="AE280" i="122"/>
  <c r="AB280" i="122"/>
  <c r="AT282" i="122"/>
  <c r="AU282" i="122" s="1"/>
  <c r="AI282" i="122"/>
  <c r="BX296" i="122"/>
  <c r="AI308" i="122"/>
  <c r="AT308" i="122"/>
  <c r="AU308" i="122" s="1"/>
  <c r="AK315" i="122"/>
  <c r="AL315" i="122" s="1"/>
  <c r="Z315" i="122"/>
  <c r="BU318" i="122"/>
  <c r="BX318" i="122"/>
  <c r="BR318" i="122"/>
  <c r="AQ333" i="122"/>
  <c r="AR333" i="122" s="1"/>
  <c r="AF333" i="122"/>
  <c r="Z280" i="122"/>
  <c r="AK280" i="122"/>
  <c r="AL280" i="122" s="1"/>
  <c r="BX284" i="122"/>
  <c r="BU284" i="122"/>
  <c r="BR284" i="122"/>
  <c r="AN286" i="122"/>
  <c r="AO286" i="122" s="1"/>
  <c r="AC286" i="122"/>
  <c r="AC291" i="122"/>
  <c r="AN291" i="122"/>
  <c r="AO291" i="122" s="1"/>
  <c r="BV291" i="122"/>
  <c r="CG291" i="122"/>
  <c r="CH291" i="122" s="1"/>
  <c r="BX299" i="122"/>
  <c r="BO299" i="122"/>
  <c r="AH303" i="122"/>
  <c r="Y303" i="122"/>
  <c r="AE303" i="122"/>
  <c r="AC328" i="122"/>
  <c r="AN328" i="122"/>
  <c r="AO328" i="122" s="1"/>
  <c r="BX279" i="122"/>
  <c r="BO279" i="122"/>
  <c r="BO284" i="122"/>
  <c r="AF291" i="122"/>
  <c r="AQ291" i="122"/>
  <c r="AR291" i="122" s="1"/>
  <c r="AC296" i="122"/>
  <c r="AN296" i="122"/>
  <c r="AO296" i="122" s="1"/>
  <c r="BX301" i="122"/>
  <c r="BU301" i="122"/>
  <c r="BR301" i="122"/>
  <c r="BU303" i="122"/>
  <c r="BR303" i="122"/>
  <c r="BO303" i="122"/>
  <c r="BP318" i="122"/>
  <c r="CA318" i="122"/>
  <c r="CB318" i="122" s="1"/>
  <c r="AQ328" i="122"/>
  <c r="AR328" i="122" s="1"/>
  <c r="AF328" i="122"/>
  <c r="CG336" i="122"/>
  <c r="CH336" i="122" s="1"/>
  <c r="BV336" i="122"/>
  <c r="AK274" i="122"/>
  <c r="AL274" i="122" s="1"/>
  <c r="Z274" i="122"/>
  <c r="AH278" i="122"/>
  <c r="AE278" i="122"/>
  <c r="E278" i="122"/>
  <c r="BU279" i="122"/>
  <c r="E283" i="122"/>
  <c r="AH283" i="122"/>
  <c r="Z289" i="122"/>
  <c r="AK289" i="122"/>
  <c r="AL289" i="122" s="1"/>
  <c r="BU299" i="122"/>
  <c r="AQ302" i="122"/>
  <c r="AR302" i="122" s="1"/>
  <c r="AB303" i="122"/>
  <c r="AN311" i="122"/>
  <c r="AO311" i="122" s="1"/>
  <c r="AC311" i="122"/>
  <c r="AI321" i="122"/>
  <c r="AT321" i="122"/>
  <c r="AU321" i="122" s="1"/>
  <c r="E261" i="122"/>
  <c r="AE261" i="122"/>
  <c r="AB261" i="122"/>
  <c r="Y261" i="122"/>
  <c r="AK267" i="122"/>
  <c r="AL267" i="122" s="1"/>
  <c r="Z267" i="122"/>
  <c r="E271" i="122"/>
  <c r="AH271" i="122"/>
  <c r="AE271" i="122"/>
  <c r="Y277" i="122"/>
  <c r="AB277" i="122"/>
  <c r="BU277" i="122"/>
  <c r="AB278" i="122"/>
  <c r="AE283" i="122"/>
  <c r="AH288" i="122"/>
  <c r="E288" i="122"/>
  <c r="AQ299" i="122"/>
  <c r="AR299" i="122" s="1"/>
  <c r="AF299" i="122"/>
  <c r="BV304" i="122"/>
  <c r="CG304" i="122"/>
  <c r="CH304" i="122" s="1"/>
  <c r="AF310" i="122"/>
  <c r="AQ310" i="122"/>
  <c r="AR310" i="122" s="1"/>
  <c r="AE263" i="122"/>
  <c r="E273" i="122"/>
  <c r="AE273" i="122"/>
  <c r="AT276" i="122"/>
  <c r="AU276" i="122" s="1"/>
  <c r="AB282" i="122"/>
  <c r="Y282" i="122"/>
  <c r="BX294" i="122"/>
  <c r="BU294" i="122"/>
  <c r="BR294" i="122"/>
  <c r="BO294" i="122"/>
  <c r="AH296" i="122"/>
  <c r="AN301" i="122"/>
  <c r="AO301" i="122" s="1"/>
  <c r="AC301" i="122"/>
  <c r="BO304" i="122"/>
  <c r="AK310" i="122"/>
  <c r="AL310" i="122" s="1"/>
  <c r="Z310" i="122"/>
  <c r="E311" i="122"/>
  <c r="Y314" i="122"/>
  <c r="E314" i="122"/>
  <c r="AH314" i="122"/>
  <c r="AE314" i="122"/>
  <c r="AB314" i="122"/>
  <c r="AB333" i="122"/>
  <c r="E333" i="122"/>
  <c r="AH333" i="122"/>
  <c r="Y333" i="122"/>
  <c r="AI263" i="122"/>
  <c r="AT263" i="122"/>
  <c r="AU263" i="122" s="1"/>
  <c r="AK276" i="122"/>
  <c r="AL276" i="122" s="1"/>
  <c r="Z276" i="122"/>
  <c r="AQ284" i="122"/>
  <c r="AR284" i="122" s="1"/>
  <c r="AF284" i="122"/>
  <c r="AK321" i="122"/>
  <c r="AL321" i="122" s="1"/>
  <c r="Z321" i="122"/>
  <c r="AB327" i="122"/>
  <c r="E327" i="122"/>
  <c r="AE327" i="122"/>
  <c r="AH327" i="122"/>
  <c r="AF318" i="122"/>
  <c r="AQ318" i="122"/>
  <c r="AR318" i="122" s="1"/>
  <c r="AT344" i="122"/>
  <c r="AU344" i="122" s="1"/>
  <c r="AI344" i="122"/>
  <c r="AN262" i="122"/>
  <c r="AO262" i="122" s="1"/>
  <c r="AC262" i="122"/>
  <c r="AH266" i="122"/>
  <c r="AE266" i="122"/>
  <c r="E266" i="122"/>
  <c r="Z296" i="122"/>
  <c r="AK296" i="122"/>
  <c r="AL296" i="122" s="1"/>
  <c r="AB302" i="122"/>
  <c r="E302" i="122"/>
  <c r="AE306" i="122"/>
  <c r="E306" i="122"/>
  <c r="AH306" i="122"/>
  <c r="AB306" i="122"/>
  <c r="E315" i="122"/>
  <c r="AH315" i="122"/>
  <c r="AE315" i="122"/>
  <c r="AE325" i="122"/>
  <c r="E325" i="122"/>
  <c r="AH325" i="122"/>
  <c r="Y325" i="122"/>
  <c r="AB325" i="122"/>
  <c r="AC329" i="122"/>
  <c r="AN329" i="122"/>
  <c r="AO329" i="122" s="1"/>
  <c r="AE311" i="122"/>
  <c r="Y311" i="122"/>
  <c r="CA338" i="122"/>
  <c r="CB338" i="122" s="1"/>
  <c r="BP338" i="122"/>
  <c r="AE304" i="122"/>
  <c r="E307" i="122"/>
  <c r="AE307" i="122"/>
  <c r="AB307" i="122"/>
  <c r="Y307" i="122"/>
  <c r="BX367" i="122"/>
  <c r="BU367" i="122"/>
  <c r="BR367" i="122"/>
  <c r="BO367" i="122"/>
  <c r="BX349" i="122"/>
  <c r="BU349" i="122"/>
  <c r="BR349" i="122"/>
  <c r="BO349" i="122"/>
  <c r="AF360" i="122"/>
  <c r="AQ360" i="122"/>
  <c r="AR360" i="122" s="1"/>
  <c r="AH318" i="122"/>
  <c r="Y318" i="122"/>
  <c r="AH320" i="122"/>
  <c r="E320" i="122"/>
  <c r="Y320" i="122"/>
  <c r="AE320" i="122"/>
  <c r="AB321" i="122"/>
  <c r="E321" i="122"/>
  <c r="AK324" i="122"/>
  <c r="AL324" i="122" s="1"/>
  <c r="Z324" i="122"/>
  <c r="AI334" i="122"/>
  <c r="AT334" i="122"/>
  <c r="AU334" i="122" s="1"/>
  <c r="BX338" i="122"/>
  <c r="BU338" i="122"/>
  <c r="BR338" i="122"/>
  <c r="BS344" i="122"/>
  <c r="CD344" i="122"/>
  <c r="CE344" i="122" s="1"/>
  <c r="AF335" i="122"/>
  <c r="AQ335" i="122"/>
  <c r="AR335" i="122" s="1"/>
  <c r="AC361" i="122"/>
  <c r="AN361" i="122"/>
  <c r="AO361" i="122" s="1"/>
  <c r="AC294" i="122"/>
  <c r="AN294" i="122"/>
  <c r="AO294" i="122" s="1"/>
  <c r="AB310" i="122"/>
  <c r="E310" i="122"/>
  <c r="AB318" i="122"/>
  <c r="AE321" i="122"/>
  <c r="AE337" i="122"/>
  <c r="E337" i="122"/>
  <c r="AH337" i="122"/>
  <c r="AB337" i="122"/>
  <c r="AB339" i="122"/>
  <c r="E339" i="122"/>
  <c r="AE339" i="122"/>
  <c r="BS343" i="122"/>
  <c r="CD343" i="122"/>
  <c r="CE343" i="122" s="1"/>
  <c r="AI357" i="122"/>
  <c r="AT357" i="122"/>
  <c r="AU357" i="122" s="1"/>
  <c r="CA361" i="122"/>
  <c r="CB361" i="122" s="1"/>
  <c r="BP361" i="122"/>
  <c r="AK337" i="122"/>
  <c r="AL337" i="122" s="1"/>
  <c r="Z337" i="122"/>
  <c r="AK339" i="122"/>
  <c r="AL339" i="122" s="1"/>
  <c r="Z339" i="122"/>
  <c r="BX326" i="122"/>
  <c r="BU326" i="122"/>
  <c r="BR326" i="122"/>
  <c r="BU328" i="122"/>
  <c r="BR328" i="122"/>
  <c r="BX328" i="122"/>
  <c r="BO328" i="122"/>
  <c r="AI336" i="122"/>
  <c r="AT336" i="122"/>
  <c r="AU336" i="122" s="1"/>
  <c r="AF340" i="122"/>
  <c r="BP343" i="122"/>
  <c r="CA343" i="122"/>
  <c r="CB343" i="122" s="1"/>
  <c r="AN352" i="122"/>
  <c r="AO352" i="122" s="1"/>
  <c r="AC352" i="122"/>
  <c r="BY354" i="122"/>
  <c r="CJ354" i="122"/>
  <c r="CK354" i="122" s="1"/>
  <c r="AT339" i="122"/>
  <c r="AU339" i="122" s="1"/>
  <c r="AI339" i="122"/>
  <c r="AK354" i="122"/>
  <c r="AL354" i="122" s="1"/>
  <c r="Z354" i="122"/>
  <c r="R20" i="124"/>
  <c r="S20" i="124" s="1"/>
  <c r="S25" i="124"/>
  <c r="R25" i="124"/>
  <c r="Z348" i="122"/>
  <c r="AK348" i="122"/>
  <c r="AL348" i="122" s="1"/>
  <c r="AI329" i="122"/>
  <c r="AT329" i="122"/>
  <c r="AU329" i="122" s="1"/>
  <c r="AK344" i="122"/>
  <c r="AL344" i="122" s="1"/>
  <c r="Z344" i="122"/>
  <c r="AQ363" i="122"/>
  <c r="AR363" i="122" s="1"/>
  <c r="AF363" i="122"/>
  <c r="AI367" i="122"/>
  <c r="AT367" i="122"/>
  <c r="AU367" i="122" s="1"/>
  <c r="R22" i="124"/>
  <c r="S22" i="124" s="1"/>
  <c r="AN308" i="122"/>
  <c r="AO308" i="122" s="1"/>
  <c r="AC308" i="122"/>
  <c r="AH309" i="122"/>
  <c r="AB309" i="122"/>
  <c r="AH313" i="122"/>
  <c r="AE313" i="122"/>
  <c r="AB313" i="122"/>
  <c r="Y313" i="122"/>
  <c r="E313" i="122"/>
  <c r="AF324" i="122"/>
  <c r="AQ324" i="122"/>
  <c r="AR324" i="122" s="1"/>
  <c r="BO332" i="122"/>
  <c r="BU332" i="122"/>
  <c r="BX332" i="122"/>
  <c r="Z340" i="122"/>
  <c r="AK340" i="122"/>
  <c r="AL340" i="122" s="1"/>
  <c r="BX344" i="122"/>
  <c r="BO344" i="122"/>
  <c r="AE309" i="122"/>
  <c r="AN316" i="122"/>
  <c r="AO316" i="122" s="1"/>
  <c r="AC316" i="122"/>
  <c r="AI322" i="122"/>
  <c r="AT322" i="122"/>
  <c r="AU322" i="122" s="1"/>
  <c r="AK326" i="122"/>
  <c r="AL326" i="122" s="1"/>
  <c r="Z326" i="122"/>
  <c r="BP324" i="122"/>
  <c r="CA324" i="122"/>
  <c r="CB324" i="122" s="1"/>
  <c r="AI341" i="122"/>
  <c r="AT341" i="122"/>
  <c r="AU341" i="122" s="1"/>
  <c r="E342" i="122"/>
  <c r="AH342" i="122"/>
  <c r="AE342" i="122"/>
  <c r="AB342" i="122"/>
  <c r="Y342" i="122"/>
  <c r="BX343" i="122"/>
  <c r="BU343" i="122"/>
  <c r="BU344" i="122"/>
  <c r="AC349" i="122"/>
  <c r="AN349" i="122"/>
  <c r="AO349" i="122" s="1"/>
  <c r="Z351" i="122"/>
  <c r="AK351" i="122"/>
  <c r="AL351" i="122" s="1"/>
  <c r="AQ353" i="122"/>
  <c r="AR353" i="122" s="1"/>
  <c r="AF353" i="122"/>
  <c r="BR331" i="122"/>
  <c r="BP336" i="122"/>
  <c r="CA336" i="122"/>
  <c r="CB336" i="122" s="1"/>
  <c r="AC338" i="122"/>
  <c r="AN338" i="122"/>
  <c r="AO338" i="122" s="1"/>
  <c r="BY351" i="122"/>
  <c r="CJ351" i="122"/>
  <c r="CK351" i="122" s="1"/>
  <c r="E330" i="122"/>
  <c r="AH330" i="122"/>
  <c r="AE330" i="122"/>
  <c r="AB330" i="122"/>
  <c r="Y330" i="122"/>
  <c r="AT332" i="122"/>
  <c r="AU332" i="122" s="1"/>
  <c r="AI332" i="122"/>
  <c r="Z335" i="122"/>
  <c r="AK335" i="122"/>
  <c r="AL335" i="122" s="1"/>
  <c r="BO341" i="122"/>
  <c r="AF343" i="122"/>
  <c r="AQ343" i="122"/>
  <c r="AR343" i="122" s="1"/>
  <c r="BO347" i="122"/>
  <c r="BX347" i="122"/>
  <c r="BU347" i="122"/>
  <c r="AT348" i="122"/>
  <c r="AU348" i="122" s="1"/>
  <c r="AI348" i="122"/>
  <c r="AF358" i="122"/>
  <c r="AQ358" i="122"/>
  <c r="AR358" i="122" s="1"/>
  <c r="AN366" i="122"/>
  <c r="AO366" i="122" s="1"/>
  <c r="AC366" i="122"/>
  <c r="Q15" i="124"/>
  <c r="S23" i="124"/>
  <c r="R23" i="124"/>
  <c r="BO316" i="122"/>
  <c r="Z323" i="122"/>
  <c r="AK323" i="122"/>
  <c r="AL323" i="122" s="1"/>
  <c r="BO329" i="122"/>
  <c r="AF331" i="122"/>
  <c r="AQ331" i="122"/>
  <c r="AR331" i="122" s="1"/>
  <c r="AB334" i="122"/>
  <c r="Y334" i="122"/>
  <c r="AE334" i="122"/>
  <c r="BR334" i="122"/>
  <c r="BR341" i="122"/>
  <c r="AI345" i="122"/>
  <c r="AT345" i="122"/>
  <c r="AU345" i="122" s="1"/>
  <c r="AB350" i="122"/>
  <c r="Y350" i="122"/>
  <c r="E350" i="122"/>
  <c r="AH350" i="122"/>
  <c r="R19" i="124"/>
  <c r="S19" i="124" s="1"/>
  <c r="BR316" i="122"/>
  <c r="AB322" i="122"/>
  <c r="Y322" i="122"/>
  <c r="AE322" i="122"/>
  <c r="AF336" i="122"/>
  <c r="AQ336" i="122"/>
  <c r="AR336" i="122" s="1"/>
  <c r="BU340" i="122"/>
  <c r="BR340" i="122"/>
  <c r="Z346" i="122"/>
  <c r="AK346" i="122"/>
  <c r="AL346" i="122" s="1"/>
  <c r="AQ350" i="122"/>
  <c r="AR350" i="122" s="1"/>
  <c r="AF350" i="122"/>
  <c r="AK366" i="122"/>
  <c r="AL366" i="122" s="1"/>
  <c r="Z366" i="122"/>
  <c r="N26" i="124"/>
  <c r="O16" i="124"/>
  <c r="P16" i="124" s="1"/>
  <c r="Q16" i="124" s="1"/>
  <c r="S24" i="124"/>
  <c r="R24" i="124"/>
  <c r="BU316" i="122"/>
  <c r="Y328" i="122"/>
  <c r="AB340" i="122"/>
  <c r="AH356" i="122"/>
  <c r="AE356" i="122"/>
  <c r="AB356" i="122"/>
  <c r="Y356" i="122"/>
  <c r="E356" i="122"/>
  <c r="AQ362" i="122"/>
  <c r="AR362" i="122" s="1"/>
  <c r="AF362" i="122"/>
  <c r="AQ329" i="122"/>
  <c r="AR329" i="122" s="1"/>
  <c r="AF329" i="122"/>
  <c r="AQ341" i="122"/>
  <c r="AR341" i="122" s="1"/>
  <c r="AF341" i="122"/>
  <c r="AF345" i="122"/>
  <c r="AQ345" i="122"/>
  <c r="AR345" i="122" s="1"/>
  <c r="BX352" i="122"/>
  <c r="BU352" i="122"/>
  <c r="BR352" i="122"/>
  <c r="BO352" i="122"/>
  <c r="BX355" i="122"/>
  <c r="BU355" i="122"/>
  <c r="BR355" i="122"/>
  <c r="BO355" i="122"/>
  <c r="AF359" i="122"/>
  <c r="AQ359" i="122"/>
  <c r="AR359" i="122" s="1"/>
  <c r="BY366" i="122"/>
  <c r="CJ366" i="122"/>
  <c r="CK366" i="122" s="1"/>
  <c r="BR324" i="122"/>
  <c r="BR336" i="122"/>
  <c r="AC362" i="122"/>
  <c r="AN362" i="122"/>
  <c r="AO362" i="122" s="1"/>
  <c r="AH323" i="122"/>
  <c r="E323" i="122"/>
  <c r="AN331" i="122"/>
  <c r="AO331" i="122" s="1"/>
  <c r="AC331" i="122"/>
  <c r="AE332" i="122"/>
  <c r="AB332" i="122"/>
  <c r="AH335" i="122"/>
  <c r="E335" i="122"/>
  <c r="AN343" i="122"/>
  <c r="AO343" i="122" s="1"/>
  <c r="AC343" i="122"/>
  <c r="AE344" i="122"/>
  <c r="AB344" i="122"/>
  <c r="AQ364" i="122"/>
  <c r="AR364" i="122" s="1"/>
  <c r="AF364" i="122"/>
  <c r="BY365" i="122"/>
  <c r="CJ365" i="122"/>
  <c r="CK365" i="122" s="1"/>
  <c r="AC346" i="122"/>
  <c r="AN346" i="122"/>
  <c r="AO346" i="122" s="1"/>
  <c r="AF347" i="122"/>
  <c r="AQ347" i="122"/>
  <c r="AR347" i="122" s="1"/>
  <c r="BY353" i="122"/>
  <c r="CJ353" i="122"/>
  <c r="CK353" i="122" s="1"/>
  <c r="AT360" i="122"/>
  <c r="AU360" i="122" s="1"/>
  <c r="AI360" i="122"/>
  <c r="AE348" i="122"/>
  <c r="AB348" i="122"/>
  <c r="E348" i="122"/>
  <c r="AI355" i="122"/>
  <c r="AT355" i="122"/>
  <c r="AU355" i="122" s="1"/>
  <c r="BY363" i="122"/>
  <c r="CJ363" i="122"/>
  <c r="CK363" i="122" s="1"/>
  <c r="AI365" i="122"/>
  <c r="AT365" i="122"/>
  <c r="AU365" i="122" s="1"/>
  <c r="AN354" i="122"/>
  <c r="AO354" i="122" s="1"/>
  <c r="AC354" i="122"/>
  <c r="AN364" i="122"/>
  <c r="AO364" i="122" s="1"/>
  <c r="AC364" i="122"/>
  <c r="AH368" i="122"/>
  <c r="AE368" i="122"/>
  <c r="AB368" i="122"/>
  <c r="Y368" i="122"/>
  <c r="E368" i="122"/>
  <c r="D17" i="123"/>
  <c r="AH349" i="122"/>
  <c r="AE351" i="122"/>
  <c r="BO351" i="122"/>
  <c r="AB353" i="122"/>
  <c r="Y355" i="122"/>
  <c r="BU359" i="122"/>
  <c r="AH361" i="122"/>
  <c r="BR361" i="122"/>
  <c r="BO363" i="122"/>
  <c r="AB365" i="122"/>
  <c r="Y367" i="122"/>
  <c r="E345" i="122"/>
  <c r="AE352" i="122"/>
  <c r="AT354" i="122"/>
  <c r="AU354" i="122" s="1"/>
  <c r="E357" i="122"/>
  <c r="AN358" i="122"/>
  <c r="AO358" i="122" s="1"/>
  <c r="BX358" i="122"/>
  <c r="AH362" i="122"/>
  <c r="BO364" i="122"/>
  <c r="AT366" i="122"/>
  <c r="AU366" i="122" s="1"/>
  <c r="Y345" i="122"/>
  <c r="E346" i="122"/>
  <c r="AH351" i="122"/>
  <c r="BR351" i="122"/>
  <c r="BO353" i="122"/>
  <c r="AB355" i="122"/>
  <c r="Y357" i="122"/>
  <c r="BX359" i="122"/>
  <c r="BU361" i="122"/>
  <c r="AE365" i="122"/>
  <c r="BO365" i="122"/>
  <c r="AB367" i="122"/>
  <c r="BO354" i="122"/>
  <c r="BO366" i="122"/>
  <c r="BU351" i="122"/>
  <c r="BR353" i="122"/>
  <c r="AE355" i="122"/>
  <c r="Y359" i="122"/>
  <c r="E360" i="122"/>
  <c r="BX361" i="122"/>
  <c r="BU363" i="122"/>
  <c r="BR365" i="122"/>
  <c r="AE367" i="122"/>
  <c r="BR354" i="122"/>
  <c r="Y360" i="122"/>
  <c r="BR366" i="122"/>
  <c r="AB347" i="122"/>
  <c r="Y349" i="122"/>
  <c r="BU353" i="122"/>
  <c r="AE357" i="122"/>
  <c r="AB359" i="122"/>
  <c r="Y361" i="122"/>
  <c r="E362" i="122"/>
  <c r="BU365" i="122"/>
  <c r="BU354" i="122"/>
  <c r="AB360" i="122"/>
  <c r="Y362" i="122"/>
  <c r="BU366" i="122"/>
  <c r="BO359" i="122"/>
  <c r="CM105" i="122" l="1"/>
  <c r="CN105" i="122" s="1"/>
  <c r="BO340" i="122"/>
  <c r="BX340" i="122"/>
  <c r="AK217" i="122"/>
  <c r="AL217" i="122" s="1"/>
  <c r="Z217" i="122"/>
  <c r="AI231" i="122"/>
  <c r="AT231" i="122"/>
  <c r="AU231" i="122" s="1"/>
  <c r="AZ175" i="122"/>
  <c r="BC175" i="122"/>
  <c r="AW175" i="122"/>
  <c r="BX329" i="122"/>
  <c r="BR329" i="122"/>
  <c r="BU329" i="122"/>
  <c r="AT182" i="122"/>
  <c r="AU182" i="122" s="1"/>
  <c r="AI182" i="122"/>
  <c r="AT347" i="122"/>
  <c r="AU347" i="122" s="1"/>
  <c r="AI347" i="122"/>
  <c r="AK284" i="122"/>
  <c r="AL284" i="122" s="1"/>
  <c r="Z284" i="122"/>
  <c r="BX228" i="122"/>
  <c r="BU228" i="122"/>
  <c r="BO228" i="122"/>
  <c r="AZ121" i="122"/>
  <c r="BC121" i="122"/>
  <c r="BC38" i="122"/>
  <c r="AW38" i="122"/>
  <c r="BF111" i="122"/>
  <c r="BG111" i="122" s="1"/>
  <c r="CM111" i="122" s="1"/>
  <c r="AX111" i="122"/>
  <c r="CL111" i="122" s="1"/>
  <c r="CN111" i="122" s="1"/>
  <c r="BL158" i="122"/>
  <c r="BM158" i="122" s="1"/>
  <c r="BD158" i="122"/>
  <c r="S99" i="122"/>
  <c r="T99" i="122" s="1"/>
  <c r="K99" i="122"/>
  <c r="S15" i="122"/>
  <c r="T15" i="122" s="1"/>
  <c r="K15" i="122"/>
  <c r="K131" i="122"/>
  <c r="S131" i="122"/>
  <c r="T131" i="122" s="1"/>
  <c r="BC50" i="122"/>
  <c r="AW50" i="122"/>
  <c r="BA105" i="122"/>
  <c r="CL105" i="122" s="1"/>
  <c r="BI105" i="122"/>
  <c r="BJ105" i="122" s="1"/>
  <c r="P57" i="122"/>
  <c r="Q57" i="122" s="1"/>
  <c r="H57" i="122"/>
  <c r="AZ132" i="122"/>
  <c r="BC132" i="122"/>
  <c r="AW132" i="122"/>
  <c r="BI95" i="122"/>
  <c r="BJ95" i="122" s="1"/>
  <c r="BA95" i="122"/>
  <c r="Z283" i="122"/>
  <c r="AK283" i="122"/>
  <c r="AL283" i="122" s="1"/>
  <c r="AF346" i="122"/>
  <c r="AQ346" i="122"/>
  <c r="AR346" i="122" s="1"/>
  <c r="AF274" i="122"/>
  <c r="AQ274" i="122"/>
  <c r="AR274" i="122" s="1"/>
  <c r="Z245" i="122"/>
  <c r="AK245" i="122"/>
  <c r="AL245" i="122" s="1"/>
  <c r="AN284" i="122"/>
  <c r="AO284" i="122" s="1"/>
  <c r="AC284" i="122"/>
  <c r="AN345" i="122"/>
  <c r="AO345" i="122" s="1"/>
  <c r="AC345" i="122"/>
  <c r="BU282" i="122"/>
  <c r="BX282" i="122"/>
  <c r="BR282" i="122"/>
  <c r="BO282" i="122"/>
  <c r="BF117" i="122"/>
  <c r="BG117" i="122" s="1"/>
  <c r="AX117" i="122"/>
  <c r="H129" i="122"/>
  <c r="CL129" i="122" s="1"/>
  <c r="P129" i="122"/>
  <c r="Q129" i="122" s="1"/>
  <c r="P45" i="122"/>
  <c r="Q45" i="122" s="1"/>
  <c r="H45" i="122"/>
  <c r="H110" i="122"/>
  <c r="P110" i="122"/>
  <c r="Q110" i="122" s="1"/>
  <c r="H44" i="122"/>
  <c r="P44" i="122"/>
  <c r="Q44" i="122" s="1"/>
  <c r="H68" i="122"/>
  <c r="P68" i="122"/>
  <c r="Q68" i="122" s="1"/>
  <c r="BS291" i="122"/>
  <c r="CL291" i="122" s="1"/>
  <c r="CD291" i="122"/>
  <c r="CE291" i="122" s="1"/>
  <c r="CM291" i="122" s="1"/>
  <c r="P170" i="122"/>
  <c r="Q170" i="122" s="1"/>
  <c r="H170" i="122"/>
  <c r="Z279" i="122"/>
  <c r="AK279" i="122"/>
  <c r="AL279" i="122" s="1"/>
  <c r="BX205" i="122"/>
  <c r="BU205" i="122"/>
  <c r="BO205" i="122"/>
  <c r="AC269" i="122"/>
  <c r="AN269" i="122"/>
  <c r="AO269" i="122" s="1"/>
  <c r="V152" i="122"/>
  <c r="W152" i="122" s="1"/>
  <c r="N152" i="122"/>
  <c r="AT286" i="122"/>
  <c r="AU286" i="122" s="1"/>
  <c r="AI286" i="122"/>
  <c r="BX245" i="122"/>
  <c r="BR245" i="122"/>
  <c r="BS245" i="122" s="1"/>
  <c r="BO245" i="122"/>
  <c r="AI364" i="122"/>
  <c r="AT364" i="122"/>
  <c r="AU364" i="122" s="1"/>
  <c r="CJ277" i="122"/>
  <c r="CK277" i="122" s="1"/>
  <c r="BY277" i="122"/>
  <c r="BF176" i="122"/>
  <c r="BG176" i="122" s="1"/>
  <c r="AX176" i="122"/>
  <c r="P122" i="122"/>
  <c r="Q122" i="122" s="1"/>
  <c r="H122" i="122"/>
  <c r="K89" i="122"/>
  <c r="S89" i="122"/>
  <c r="T89" i="122" s="1"/>
  <c r="H89" i="122"/>
  <c r="P89" i="122"/>
  <c r="Q89" i="122" s="1"/>
  <c r="K63" i="122"/>
  <c r="S63" i="122"/>
  <c r="T63" i="122" s="1"/>
  <c r="AK258" i="122"/>
  <c r="AL258" i="122" s="1"/>
  <c r="Z258" i="122"/>
  <c r="BX331" i="122"/>
  <c r="BU331" i="122"/>
  <c r="BO331" i="122"/>
  <c r="AT229" i="122"/>
  <c r="AU229" i="122" s="1"/>
  <c r="AI229" i="122"/>
  <c r="AF286" i="122"/>
  <c r="AQ286" i="122"/>
  <c r="AR286" i="122" s="1"/>
  <c r="AN196" i="122"/>
  <c r="AO196" i="122" s="1"/>
  <c r="AC196" i="122"/>
  <c r="BX267" i="122"/>
  <c r="BU267" i="122"/>
  <c r="BR267" i="122"/>
  <c r="BO267" i="122"/>
  <c r="AQ219" i="122"/>
  <c r="AR219" i="122" s="1"/>
  <c r="AF219" i="122"/>
  <c r="K117" i="122"/>
  <c r="S117" i="122"/>
  <c r="T117" i="122" s="1"/>
  <c r="H80" i="122"/>
  <c r="P80" i="122"/>
  <c r="Q80" i="122" s="1"/>
  <c r="BC80" i="122"/>
  <c r="AW80" i="122"/>
  <c r="BC89" i="122"/>
  <c r="AW89" i="122"/>
  <c r="V121" i="122"/>
  <c r="W121" i="122" s="1"/>
  <c r="N121" i="122"/>
  <c r="BF134" i="122"/>
  <c r="BG134" i="122" s="1"/>
  <c r="AX134" i="122"/>
  <c r="CM158" i="122"/>
  <c r="V27" i="122"/>
  <c r="W27" i="122" s="1"/>
  <c r="AF260" i="122"/>
  <c r="AQ260" i="122"/>
  <c r="AR260" i="122" s="1"/>
  <c r="S148" i="122"/>
  <c r="T148" i="122" s="1"/>
  <c r="K148" i="122"/>
  <c r="BU217" i="122"/>
  <c r="BR217" i="122"/>
  <c r="AN185" i="122"/>
  <c r="AO185" i="122" s="1"/>
  <c r="AC185" i="122"/>
  <c r="CL185" i="122" s="1"/>
  <c r="AQ338" i="122"/>
  <c r="AR338" i="122" s="1"/>
  <c r="AF338" i="122"/>
  <c r="AC211" i="122"/>
  <c r="AN211" i="122"/>
  <c r="AO211" i="122" s="1"/>
  <c r="BC116" i="122"/>
  <c r="AW116" i="122"/>
  <c r="AZ116" i="122"/>
  <c r="S47" i="122"/>
  <c r="T47" i="122" s="1"/>
  <c r="K47" i="122"/>
  <c r="P75" i="122"/>
  <c r="Q75" i="122" s="1"/>
  <c r="H75" i="122"/>
  <c r="BC75" i="122"/>
  <c r="AZ75" i="122"/>
  <c r="AW75" i="122"/>
  <c r="BI117" i="122"/>
  <c r="BJ117" i="122" s="1"/>
  <c r="BA117" i="122"/>
  <c r="H163" i="122"/>
  <c r="CL163" i="122" s="1"/>
  <c r="P163" i="122"/>
  <c r="Q163" i="122" s="1"/>
  <c r="BL134" i="122"/>
  <c r="BM134" i="122" s="1"/>
  <c r="BD134" i="122"/>
  <c r="CL158" i="122"/>
  <c r="CM129" i="122"/>
  <c r="CD359" i="122"/>
  <c r="CE359" i="122" s="1"/>
  <c r="BS359" i="122"/>
  <c r="BR257" i="122"/>
  <c r="BO257" i="122"/>
  <c r="AN324" i="122"/>
  <c r="AO324" i="122" s="1"/>
  <c r="AC324" i="122"/>
  <c r="AN260" i="122"/>
  <c r="AO260" i="122" s="1"/>
  <c r="AC260" i="122"/>
  <c r="AF366" i="122"/>
  <c r="AQ366" i="122"/>
  <c r="AR366" i="122" s="1"/>
  <c r="AN218" i="122"/>
  <c r="AO218" i="122" s="1"/>
  <c r="AC218" i="122"/>
  <c r="AT238" i="122"/>
  <c r="AU238" i="122" s="1"/>
  <c r="AI238" i="122"/>
  <c r="AF323" i="122"/>
  <c r="AQ323" i="122"/>
  <c r="AR323" i="122" s="1"/>
  <c r="AN335" i="122"/>
  <c r="AO335" i="122" s="1"/>
  <c r="AC335" i="122"/>
  <c r="AT257" i="122"/>
  <c r="AU257" i="122" s="1"/>
  <c r="AI257" i="122"/>
  <c r="AQ207" i="122"/>
  <c r="AR207" i="122" s="1"/>
  <c r="AF207" i="122"/>
  <c r="BC83" i="122"/>
  <c r="AW83" i="122"/>
  <c r="S59" i="122"/>
  <c r="T59" i="122" s="1"/>
  <c r="K59" i="122"/>
  <c r="S113" i="122"/>
  <c r="T113" i="122" s="1"/>
  <c r="K113" i="122"/>
  <c r="AW20" i="122"/>
  <c r="BC20" i="122"/>
  <c r="AZ20" i="122"/>
  <c r="V73" i="122"/>
  <c r="W73" i="122" s="1"/>
  <c r="N73" i="122"/>
  <c r="H73" i="122"/>
  <c r="P73" i="122"/>
  <c r="Q73" i="122" s="1"/>
  <c r="P69" i="122"/>
  <c r="Q69" i="122" s="1"/>
  <c r="H69" i="122"/>
  <c r="P25" i="122"/>
  <c r="Q25" i="122" s="1"/>
  <c r="H25" i="122"/>
  <c r="H23" i="122"/>
  <c r="BO358" i="122"/>
  <c r="BU358" i="122"/>
  <c r="BR358" i="122"/>
  <c r="AN336" i="122"/>
  <c r="AO336" i="122" s="1"/>
  <c r="AC336" i="122"/>
  <c r="AN210" i="122"/>
  <c r="AO210" i="122" s="1"/>
  <c r="AC210" i="122"/>
  <c r="AQ361" i="122"/>
  <c r="AR361" i="122" s="1"/>
  <c r="AF361" i="122"/>
  <c r="AN299" i="122"/>
  <c r="AO299" i="122" s="1"/>
  <c r="AC299" i="122"/>
  <c r="BX255" i="122"/>
  <c r="BR255" i="122"/>
  <c r="BO255" i="122"/>
  <c r="BU255" i="122"/>
  <c r="AW96" i="122"/>
  <c r="BC96" i="122"/>
  <c r="AZ96" i="122"/>
  <c r="AK365" i="122"/>
  <c r="AL365" i="122" s="1"/>
  <c r="Z365" i="122"/>
  <c r="AN221" i="122"/>
  <c r="AO221" i="122" s="1"/>
  <c r="AC221" i="122"/>
  <c r="AK331" i="122"/>
  <c r="AL331" i="122" s="1"/>
  <c r="Z331" i="122"/>
  <c r="AQ245" i="122"/>
  <c r="AR245" i="122" s="1"/>
  <c r="AF245" i="122"/>
  <c r="BC170" i="122"/>
  <c r="AZ170" i="122"/>
  <c r="AW170" i="122"/>
  <c r="BU269" i="122"/>
  <c r="BO269" i="122"/>
  <c r="BX269" i="122"/>
  <c r="BR269" i="122"/>
  <c r="AK212" i="122"/>
  <c r="AL212" i="122" s="1"/>
  <c r="Z212" i="122"/>
  <c r="AT316" i="122"/>
  <c r="AU316" i="122" s="1"/>
  <c r="AI316" i="122"/>
  <c r="Z204" i="122"/>
  <c r="AK204" i="122"/>
  <c r="AL204" i="122" s="1"/>
  <c r="P93" i="122"/>
  <c r="Q93" i="122" s="1"/>
  <c r="H93" i="122"/>
  <c r="BC24" i="122"/>
  <c r="AW24" i="122"/>
  <c r="AX163" i="122"/>
  <c r="BF163" i="122"/>
  <c r="BG163" i="122" s="1"/>
  <c r="CM163" i="122" s="1"/>
  <c r="N92" i="122"/>
  <c r="V92" i="122"/>
  <c r="W92" i="122" s="1"/>
  <c r="K147" i="122"/>
  <c r="S147" i="122"/>
  <c r="T147" i="122" s="1"/>
  <c r="K92" i="122"/>
  <c r="S92" i="122"/>
  <c r="T92" i="122" s="1"/>
  <c r="H12" i="122"/>
  <c r="P12" i="122"/>
  <c r="Q12" i="122" s="1"/>
  <c r="BX364" i="122"/>
  <c r="BU364" i="122"/>
  <c r="BR364" i="122"/>
  <c r="AQ301" i="122"/>
  <c r="AR301" i="122" s="1"/>
  <c r="AF301" i="122"/>
  <c r="AT284" i="122"/>
  <c r="AU284" i="122" s="1"/>
  <c r="AI284" i="122"/>
  <c r="AN351" i="122"/>
  <c r="AO351" i="122" s="1"/>
  <c r="AC351" i="122"/>
  <c r="AK263" i="122"/>
  <c r="AL263" i="122" s="1"/>
  <c r="Z263" i="122"/>
  <c r="H147" i="122"/>
  <c r="P147" i="122"/>
  <c r="Q147" i="122" s="1"/>
  <c r="AX141" i="122"/>
  <c r="CL141" i="122" s="1"/>
  <c r="CN141" i="122" s="1"/>
  <c r="BF141" i="122"/>
  <c r="BG141" i="122" s="1"/>
  <c r="CM141" i="122" s="1"/>
  <c r="H49" i="122"/>
  <c r="P49" i="122"/>
  <c r="Q49" i="122" s="1"/>
  <c r="P50" i="122"/>
  <c r="Q50" i="122" s="1"/>
  <c r="H50" i="122"/>
  <c r="BA163" i="122"/>
  <c r="BI163" i="122"/>
  <c r="BJ163" i="122" s="1"/>
  <c r="BU341" i="122"/>
  <c r="BX341" i="122"/>
  <c r="Z205" i="122"/>
  <c r="AK205" i="122"/>
  <c r="AL205" i="122" s="1"/>
  <c r="CD363" i="122"/>
  <c r="CE363" i="122" s="1"/>
  <c r="BS363" i="122"/>
  <c r="BR242" i="122"/>
  <c r="BS242" i="122" s="1"/>
  <c r="BX242" i="122"/>
  <c r="AF195" i="122"/>
  <c r="AQ195" i="122"/>
  <c r="AR195" i="122" s="1"/>
  <c r="AT299" i="122"/>
  <c r="AU299" i="122" s="1"/>
  <c r="AI299" i="122"/>
  <c r="AK260" i="122"/>
  <c r="AL260" i="122" s="1"/>
  <c r="Z260" i="122"/>
  <c r="AK229" i="122"/>
  <c r="AL229" i="122" s="1"/>
  <c r="Z229" i="122"/>
  <c r="BU296" i="122"/>
  <c r="BR296" i="122"/>
  <c r="BO296" i="122"/>
  <c r="AK192" i="122"/>
  <c r="AL192" i="122" s="1"/>
  <c r="Z192" i="122"/>
  <c r="H173" i="122"/>
  <c r="P173" i="122"/>
  <c r="Q173" i="122" s="1"/>
  <c r="BA28" i="122"/>
  <c r="BI28" i="122"/>
  <c r="BJ28" i="122" s="1"/>
  <c r="V42" i="122"/>
  <c r="W42" i="122" s="1"/>
  <c r="N42" i="122"/>
  <c r="S24" i="122"/>
  <c r="T24" i="122" s="1"/>
  <c r="K24" i="122"/>
  <c r="S123" i="122"/>
  <c r="T123" i="122" s="1"/>
  <c r="K123" i="122"/>
  <c r="P81" i="122"/>
  <c r="Q81" i="122" s="1"/>
  <c r="H81" i="122"/>
  <c r="S83" i="122"/>
  <c r="T83" i="122" s="1"/>
  <c r="K83" i="122"/>
  <c r="BX196" i="122"/>
  <c r="BU196" i="122"/>
  <c r="BR196" i="122"/>
  <c r="BO196" i="122"/>
  <c r="BR194" i="122"/>
  <c r="BU194" i="122"/>
  <c r="CJ316" i="122"/>
  <c r="CK316" i="122" s="1"/>
  <c r="BY316" i="122"/>
  <c r="AI289" i="122"/>
  <c r="AT289" i="122"/>
  <c r="AU289" i="122" s="1"/>
  <c r="AT255" i="122"/>
  <c r="AU255" i="122" s="1"/>
  <c r="AI255" i="122"/>
  <c r="AT186" i="122"/>
  <c r="AU186" i="122" s="1"/>
  <c r="AI186" i="122"/>
  <c r="AK364" i="122"/>
  <c r="AL364" i="122" s="1"/>
  <c r="Z364" i="122"/>
  <c r="AN288" i="122"/>
  <c r="AO288" i="122" s="1"/>
  <c r="AC288" i="122"/>
  <c r="AI187" i="122"/>
  <c r="AT187" i="122"/>
  <c r="AU187" i="122" s="1"/>
  <c r="K46" i="122"/>
  <c r="S46" i="122"/>
  <c r="T46" i="122" s="1"/>
  <c r="BL131" i="122"/>
  <c r="BM131" i="122" s="1"/>
  <c r="BD131" i="122"/>
  <c r="N113" i="122"/>
  <c r="V113" i="122"/>
  <c r="W113" i="122" s="1"/>
  <c r="V37" i="122"/>
  <c r="W37" i="122" s="1"/>
  <c r="N37" i="122"/>
  <c r="K80" i="122"/>
  <c r="S80" i="122"/>
  <c r="T80" i="122" s="1"/>
  <c r="P117" i="122"/>
  <c r="Q117" i="122" s="1"/>
  <c r="H117" i="122"/>
  <c r="CL117" i="122" s="1"/>
  <c r="H24" i="122"/>
  <c r="P24" i="122"/>
  <c r="Q24" i="122" s="1"/>
  <c r="S144" i="122"/>
  <c r="T144" i="122" s="1"/>
  <c r="K144" i="122"/>
  <c r="BC81" i="122"/>
  <c r="AZ81" i="122"/>
  <c r="AW81" i="122"/>
  <c r="CM171" i="122"/>
  <c r="AW28" i="122"/>
  <c r="AK347" i="122"/>
  <c r="AL347" i="122" s="1"/>
  <c r="Z347" i="122"/>
  <c r="BR192" i="122"/>
  <c r="BU192" i="122"/>
  <c r="BU334" i="122"/>
  <c r="BX334" i="122"/>
  <c r="BO334" i="122"/>
  <c r="CA293" i="122"/>
  <c r="CB293" i="122" s="1"/>
  <c r="BP293" i="122"/>
  <c r="AK286" i="122"/>
  <c r="AL286" i="122" s="1"/>
  <c r="Z286" i="122"/>
  <c r="BX229" i="122"/>
  <c r="BU229" i="122"/>
  <c r="BO229" i="122"/>
  <c r="AZ126" i="122"/>
  <c r="BC126" i="122"/>
  <c r="AW126" i="122"/>
  <c r="BC18" i="122"/>
  <c r="AW18" i="122"/>
  <c r="AZ18" i="122"/>
  <c r="AW110" i="122"/>
  <c r="BC110" i="122"/>
  <c r="AZ110" i="122"/>
  <c r="K134" i="122"/>
  <c r="CL134" i="122" s="1"/>
  <c r="S134" i="122"/>
  <c r="T134" i="122" s="1"/>
  <c r="V74" i="122"/>
  <c r="W74" i="122" s="1"/>
  <c r="N74" i="122"/>
  <c r="O68" i="121"/>
  <c r="AE41" i="121"/>
  <c r="AF41" i="121" s="1"/>
  <c r="AF44" i="121" s="1"/>
  <c r="M32" i="121"/>
  <c r="AB9" i="121"/>
  <c r="AC9" i="121" s="1"/>
  <c r="AB39" i="121"/>
  <c r="AC39" i="121" s="1"/>
  <c r="AC44" i="121" s="1"/>
  <c r="Y11" i="121"/>
  <c r="Z11" i="121" s="1"/>
  <c r="AK68" i="121"/>
  <c r="AL68" i="121" s="1"/>
  <c r="AE9" i="121"/>
  <c r="AF9" i="121" s="1"/>
  <c r="V68" i="121"/>
  <c r="W68" i="121" s="1"/>
  <c r="S9" i="121"/>
  <c r="T9" i="121" s="1"/>
  <c r="M9" i="121"/>
  <c r="O83" i="121"/>
  <c r="AB33" i="121"/>
  <c r="AC33" i="121" s="1"/>
  <c r="S59" i="121"/>
  <c r="T59" i="121" s="1"/>
  <c r="S56" i="121"/>
  <c r="T56" i="121" s="1"/>
  <c r="AH18" i="121"/>
  <c r="AI18" i="121" s="1"/>
  <c r="M33" i="121"/>
  <c r="P33" i="121" s="1"/>
  <c r="Y59" i="121"/>
  <c r="Z59" i="121" s="1"/>
  <c r="M12" i="121"/>
  <c r="P12" i="121" s="1"/>
  <c r="Y37" i="121"/>
  <c r="Z37" i="121" s="1"/>
  <c r="M43" i="121"/>
  <c r="AE12" i="121"/>
  <c r="AF12" i="121" s="1"/>
  <c r="M37" i="121"/>
  <c r="P37" i="121" s="1"/>
  <c r="AH49" i="121"/>
  <c r="AI49" i="121" s="1"/>
  <c r="AH81" i="121"/>
  <c r="AI81" i="121" s="1"/>
  <c r="AK72" i="121"/>
  <c r="AL72" i="121" s="1"/>
  <c r="Y61" i="121"/>
  <c r="Z61" i="121" s="1"/>
  <c r="AH20" i="121"/>
  <c r="AI20" i="121" s="1"/>
  <c r="AB31" i="121"/>
  <c r="AC31" i="121" s="1"/>
  <c r="C245" i="121"/>
  <c r="S63" i="121"/>
  <c r="T63" i="121" s="1"/>
  <c r="P22" i="121"/>
  <c r="AB57" i="121"/>
  <c r="AC57" i="121" s="1"/>
  <c r="O28" i="121"/>
  <c r="Y30" i="121"/>
  <c r="Z30" i="121" s="1"/>
  <c r="Y58" i="121"/>
  <c r="Z58" i="121" s="1"/>
  <c r="Y12" i="121"/>
  <c r="Z12" i="121" s="1"/>
  <c r="S14" i="121"/>
  <c r="T14" i="121" s="1"/>
  <c r="AB43" i="121"/>
  <c r="AC43" i="121" s="1"/>
  <c r="AN28" i="121"/>
  <c r="AO28" i="121" s="1"/>
  <c r="I34" i="121"/>
  <c r="AB14" i="121"/>
  <c r="AC14" i="121" s="1"/>
  <c r="O24" i="121"/>
  <c r="P24" i="121" s="1"/>
  <c r="Q24" i="121" s="1"/>
  <c r="AP24" i="121" s="1"/>
  <c r="AQ24" i="121" s="1"/>
  <c r="AR24" i="121" s="1"/>
  <c r="AK24" i="121"/>
  <c r="AL24" i="121" s="1"/>
  <c r="AE37" i="121"/>
  <c r="AF37" i="121" s="1"/>
  <c r="K194" i="121"/>
  <c r="K205" i="121" s="1"/>
  <c r="J205" i="121"/>
  <c r="O81" i="121"/>
  <c r="AH72" i="121"/>
  <c r="AI72" i="121" s="1"/>
  <c r="S61" i="121"/>
  <c r="T61" i="121" s="1"/>
  <c r="O20" i="121"/>
  <c r="P20" i="121" s="1"/>
  <c r="O51" i="121"/>
  <c r="P51" i="121" s="1"/>
  <c r="Q51" i="121" s="1"/>
  <c r="M41" i="121"/>
  <c r="P41" i="121" s="1"/>
  <c r="K26" i="121"/>
  <c r="P49" i="121"/>
  <c r="Q49" i="121" s="1"/>
  <c r="AP49" i="121" s="1"/>
  <c r="AQ49" i="121" s="1"/>
  <c r="AR49" i="121" s="1"/>
  <c r="M14" i="121"/>
  <c r="S37" i="121"/>
  <c r="T37" i="121" s="1"/>
  <c r="S13" i="121"/>
  <c r="T13" i="121" s="1"/>
  <c r="AK18" i="121"/>
  <c r="AL18" i="121" s="1"/>
  <c r="S29" i="121"/>
  <c r="T29" i="121" s="1"/>
  <c r="G34" i="121"/>
  <c r="Y29" i="121"/>
  <c r="Z29" i="121" s="1"/>
  <c r="M42" i="121"/>
  <c r="P42" i="121" s="1"/>
  <c r="AB15" i="121"/>
  <c r="AC15" i="121" s="1"/>
  <c r="Y36" i="121"/>
  <c r="Z36" i="121" s="1"/>
  <c r="Z44" i="121" s="1"/>
  <c r="AB59" i="121"/>
  <c r="AC59" i="121" s="1"/>
  <c r="AB29" i="121"/>
  <c r="AC29" i="121" s="1"/>
  <c r="AB30" i="121"/>
  <c r="AC30" i="121" s="1"/>
  <c r="AK20" i="121"/>
  <c r="AL20" i="121" s="1"/>
  <c r="AE42" i="121"/>
  <c r="AF42" i="121" s="1"/>
  <c r="S62" i="121"/>
  <c r="T62" i="121" s="1"/>
  <c r="T64" i="121" s="1"/>
  <c r="AK83" i="121"/>
  <c r="AL83" i="121" s="1"/>
  <c r="V81" i="121"/>
  <c r="W81" i="121" s="1"/>
  <c r="P10" i="121"/>
  <c r="Q10" i="121" s="1"/>
  <c r="AP10" i="121" s="1"/>
  <c r="AQ10" i="121" s="1"/>
  <c r="AR10" i="121" s="1"/>
  <c r="AN24" i="121"/>
  <c r="AO24" i="121" s="1"/>
  <c r="M59" i="121"/>
  <c r="P59" i="121" s="1"/>
  <c r="Q59" i="121" s="1"/>
  <c r="M29" i="121"/>
  <c r="P29" i="121" s="1"/>
  <c r="M30" i="121"/>
  <c r="V20" i="121"/>
  <c r="W20" i="121" s="1"/>
  <c r="S42" i="121"/>
  <c r="T42" i="121" s="1"/>
  <c r="V51" i="121"/>
  <c r="W51" i="121" s="1"/>
  <c r="Y62" i="121"/>
  <c r="Z62" i="121" s="1"/>
  <c r="H44" i="121"/>
  <c r="V83" i="121"/>
  <c r="W83" i="121" s="1"/>
  <c r="AE30" i="121"/>
  <c r="AF30" i="121" s="1"/>
  <c r="S31" i="121"/>
  <c r="T31" i="121" s="1"/>
  <c r="Y42" i="121"/>
  <c r="Z42" i="121" s="1"/>
  <c r="S27" i="121"/>
  <c r="T27" i="121" s="1"/>
  <c r="Y60" i="121"/>
  <c r="Z60" i="121" s="1"/>
  <c r="Z64" i="121" s="1"/>
  <c r="AN51" i="121"/>
  <c r="AO51" i="121" s="1"/>
  <c r="AB56" i="121"/>
  <c r="AC56" i="121" s="1"/>
  <c r="V79" i="121"/>
  <c r="W79" i="121" s="1"/>
  <c r="Y57" i="121"/>
  <c r="Z57" i="121" s="1"/>
  <c r="AH28" i="121"/>
  <c r="AI28" i="121" s="1"/>
  <c r="Y31" i="121"/>
  <c r="Z31" i="121" s="1"/>
  <c r="S60" i="121"/>
  <c r="T60" i="121" s="1"/>
  <c r="M56" i="121"/>
  <c r="P28" i="121"/>
  <c r="Q28" i="121" s="1"/>
  <c r="AP28" i="121" s="1"/>
  <c r="AQ28" i="121" s="1"/>
  <c r="AR28" i="121" s="1"/>
  <c r="S39" i="121"/>
  <c r="T39" i="121" s="1"/>
  <c r="C75" i="121"/>
  <c r="C284" i="121" s="1"/>
  <c r="AF64" i="121"/>
  <c r="AK79" i="121"/>
  <c r="AL79" i="121" s="1"/>
  <c r="V77" i="121"/>
  <c r="W77" i="121" s="1"/>
  <c r="AN70" i="121"/>
  <c r="AO70" i="121" s="1"/>
  <c r="AH24" i="121"/>
  <c r="AI24" i="121" s="1"/>
  <c r="Y39" i="121"/>
  <c r="Z39" i="121" s="1"/>
  <c r="Y14" i="121"/>
  <c r="Z14" i="121" s="1"/>
  <c r="H64" i="121"/>
  <c r="Y15" i="121"/>
  <c r="Z15" i="121" s="1"/>
  <c r="O72" i="121"/>
  <c r="O53" i="121"/>
  <c r="P53" i="121" s="1"/>
  <c r="I74" i="121"/>
  <c r="S57" i="121"/>
  <c r="T57" i="121" s="1"/>
  <c r="P68" i="121"/>
  <c r="M62" i="121"/>
  <c r="P62" i="121" s="1"/>
  <c r="Q62" i="121" s="1"/>
  <c r="M15" i="121"/>
  <c r="P15" i="121" s="1"/>
  <c r="Q15" i="121" s="1"/>
  <c r="AP15" i="121" s="1"/>
  <c r="AQ15" i="121" s="1"/>
  <c r="AR15" i="121" s="1"/>
  <c r="AE15" i="121"/>
  <c r="AF15" i="121" s="1"/>
  <c r="M38" i="121"/>
  <c r="G64" i="121"/>
  <c r="V72" i="121"/>
  <c r="W72" i="121" s="1"/>
  <c r="V53" i="121"/>
  <c r="W53" i="121" s="1"/>
  <c r="M36" i="121"/>
  <c r="M57" i="121"/>
  <c r="P57" i="121" s="1"/>
  <c r="AE38" i="121"/>
  <c r="AF38" i="121" s="1"/>
  <c r="P58" i="121"/>
  <c r="Q58" i="121" s="1"/>
  <c r="AP58" i="121" s="1"/>
  <c r="AQ58" i="121" s="1"/>
  <c r="AR58" i="121" s="1"/>
  <c r="AB60" i="121"/>
  <c r="AC60" i="121" s="1"/>
  <c r="AB62" i="121"/>
  <c r="AC62" i="121" s="1"/>
  <c r="AB13" i="121"/>
  <c r="AC13" i="121" s="1"/>
  <c r="Y41" i="121"/>
  <c r="Z41" i="121" s="1"/>
  <c r="AE36" i="121"/>
  <c r="AF36" i="121" s="1"/>
  <c r="S38" i="121"/>
  <c r="T38" i="121" s="1"/>
  <c r="M60" i="121"/>
  <c r="AH51" i="121"/>
  <c r="AI51" i="121" s="1"/>
  <c r="AB27" i="121"/>
  <c r="AC27" i="121" s="1"/>
  <c r="M13" i="121"/>
  <c r="P13" i="121" s="1"/>
  <c r="AB41" i="121"/>
  <c r="AC41" i="121" s="1"/>
  <c r="S36" i="121"/>
  <c r="T36" i="121" s="1"/>
  <c r="Y43" i="121"/>
  <c r="Z43" i="121" s="1"/>
  <c r="Y38" i="121"/>
  <c r="Z38" i="121" s="1"/>
  <c r="M40" i="121"/>
  <c r="P40" i="121" s="1"/>
  <c r="Y56" i="121"/>
  <c r="Z56" i="121" s="1"/>
  <c r="O18" i="121"/>
  <c r="P18" i="121" s="1"/>
  <c r="O70" i="121"/>
  <c r="P70" i="121" s="1"/>
  <c r="AB38" i="121"/>
  <c r="AC38" i="121" s="1"/>
  <c r="AH70" i="121"/>
  <c r="AI70" i="121" s="1"/>
  <c r="AH77" i="121"/>
  <c r="AI77" i="121" s="1"/>
  <c r="AK70" i="121"/>
  <c r="AL70" i="121" s="1"/>
  <c r="AE43" i="121"/>
  <c r="AF43" i="121" s="1"/>
  <c r="Y40" i="121"/>
  <c r="Z40" i="121" s="1"/>
  <c r="I54" i="121"/>
  <c r="G44" i="121"/>
  <c r="CN158" i="122"/>
  <c r="BU357" i="122"/>
  <c r="BR357" i="122"/>
  <c r="BO357" i="122"/>
  <c r="BX357" i="122"/>
  <c r="CJ344" i="122"/>
  <c r="CK344" i="122" s="1"/>
  <c r="BY344" i="122"/>
  <c r="BU321" i="122"/>
  <c r="BR321" i="122"/>
  <c r="BO321" i="122"/>
  <c r="BX321" i="122"/>
  <c r="BP294" i="122"/>
  <c r="CA294" i="122"/>
  <c r="CB294" i="122" s="1"/>
  <c r="CJ322" i="122"/>
  <c r="CK322" i="122" s="1"/>
  <c r="BY322" i="122"/>
  <c r="AQ243" i="122"/>
  <c r="AR243" i="122" s="1"/>
  <c r="AF243" i="122"/>
  <c r="AN295" i="122"/>
  <c r="AO295" i="122" s="1"/>
  <c r="AC295" i="122"/>
  <c r="AQ201" i="122"/>
  <c r="AR201" i="122" s="1"/>
  <c r="AF201" i="122"/>
  <c r="AI226" i="122"/>
  <c r="AT226" i="122"/>
  <c r="AU226" i="122" s="1"/>
  <c r="K68" i="122"/>
  <c r="S68" i="122"/>
  <c r="T68" i="122" s="1"/>
  <c r="S84" i="122"/>
  <c r="T84" i="122" s="1"/>
  <c r="K84" i="122"/>
  <c r="AW85" i="122"/>
  <c r="BC85" i="122"/>
  <c r="AZ85" i="122"/>
  <c r="BC65" i="122"/>
  <c r="AZ65" i="122"/>
  <c r="AW65" i="122"/>
  <c r="S60" i="122"/>
  <c r="T60" i="122" s="1"/>
  <c r="K60" i="122"/>
  <c r="BC16" i="122"/>
  <c r="AZ16" i="122"/>
  <c r="AW16" i="122"/>
  <c r="AE23" i="121"/>
  <c r="AF23" i="121" s="1"/>
  <c r="M23" i="121"/>
  <c r="P23" i="121" s="1"/>
  <c r="AB23" i="121"/>
  <c r="AC23" i="121" s="1"/>
  <c r="Y23" i="121"/>
  <c r="Z23" i="121" s="1"/>
  <c r="S23" i="121"/>
  <c r="T23" i="121" s="1"/>
  <c r="AQ351" i="122"/>
  <c r="AR351" i="122" s="1"/>
  <c r="AF351" i="122"/>
  <c r="AF313" i="122"/>
  <c r="AQ313" i="122"/>
  <c r="AR313" i="122" s="1"/>
  <c r="BY326" i="122"/>
  <c r="CJ326" i="122"/>
  <c r="CK326" i="122" s="1"/>
  <c r="AC321" i="122"/>
  <c r="AN321" i="122"/>
  <c r="AO321" i="122" s="1"/>
  <c r="BR315" i="122"/>
  <c r="BO315" i="122"/>
  <c r="BX315" i="122"/>
  <c r="BU315" i="122"/>
  <c r="AQ314" i="122"/>
  <c r="AR314" i="122" s="1"/>
  <c r="AF314" i="122"/>
  <c r="CD294" i="122"/>
  <c r="CE294" i="122" s="1"/>
  <c r="BS294" i="122"/>
  <c r="CL294" i="122" s="1"/>
  <c r="BR271" i="122"/>
  <c r="BU271" i="122"/>
  <c r="BO271" i="122"/>
  <c r="BX271" i="122"/>
  <c r="CD301" i="122"/>
  <c r="CE301" i="122" s="1"/>
  <c r="BS301" i="122"/>
  <c r="AQ303" i="122"/>
  <c r="AR303" i="122" s="1"/>
  <c r="AF303" i="122"/>
  <c r="CG284" i="122"/>
  <c r="CH284" i="122" s="1"/>
  <c r="BV284" i="122"/>
  <c r="CG322" i="122"/>
  <c r="CH322" i="122" s="1"/>
  <c r="BV322" i="122"/>
  <c r="CD280" i="122"/>
  <c r="CE280" i="122" s="1"/>
  <c r="BS280" i="122"/>
  <c r="BO292" i="122"/>
  <c r="BX292" i="122"/>
  <c r="BR292" i="122"/>
  <c r="BU292" i="122"/>
  <c r="BU240" i="122"/>
  <c r="BR240" i="122"/>
  <c r="BX240" i="122"/>
  <c r="BO240" i="122"/>
  <c r="CG251" i="122"/>
  <c r="CH251" i="122" s="1"/>
  <c r="BV251" i="122"/>
  <c r="BX312" i="122"/>
  <c r="BU312" i="122"/>
  <c r="BO312" i="122"/>
  <c r="BR312" i="122"/>
  <c r="AC275" i="122"/>
  <c r="AN275" i="122"/>
  <c r="AO275" i="122" s="1"/>
  <c r="AT297" i="122"/>
  <c r="AU297" i="122" s="1"/>
  <c r="AI297" i="122"/>
  <c r="AQ248" i="122"/>
  <c r="AR248" i="122" s="1"/>
  <c r="AF248" i="122"/>
  <c r="AQ295" i="122"/>
  <c r="AR295" i="122" s="1"/>
  <c r="AF295" i="122"/>
  <c r="AK239" i="122"/>
  <c r="AL239" i="122" s="1"/>
  <c r="Z239" i="122"/>
  <c r="CA262" i="122"/>
  <c r="CB262" i="122" s="1"/>
  <c r="BP262" i="122"/>
  <c r="BS289" i="122"/>
  <c r="CD289" i="122"/>
  <c r="CE289" i="122" s="1"/>
  <c r="AN253" i="122"/>
  <c r="AO253" i="122" s="1"/>
  <c r="AC253" i="122"/>
  <c r="AC319" i="122"/>
  <c r="AN319" i="122"/>
  <c r="AO319" i="122" s="1"/>
  <c r="CD254" i="122"/>
  <c r="CE254" i="122" s="1"/>
  <c r="BS254" i="122"/>
  <c r="BX204" i="122"/>
  <c r="BR204" i="122"/>
  <c r="BO204" i="122"/>
  <c r="BU204" i="122"/>
  <c r="BU287" i="122"/>
  <c r="BR287" i="122"/>
  <c r="BO287" i="122"/>
  <c r="BX287" i="122"/>
  <c r="BO215" i="122"/>
  <c r="BU215" i="122"/>
  <c r="BX215" i="122"/>
  <c r="BR215" i="122"/>
  <c r="AQ222" i="122"/>
  <c r="AR222" i="122" s="1"/>
  <c r="AF222" i="122"/>
  <c r="AK206" i="122"/>
  <c r="AL206" i="122" s="1"/>
  <c r="Z206" i="122"/>
  <c r="AT201" i="122"/>
  <c r="AU201" i="122" s="1"/>
  <c r="AI201" i="122"/>
  <c r="AK197" i="122"/>
  <c r="AL197" i="122" s="1"/>
  <c r="Z197" i="122"/>
  <c r="Z232" i="122"/>
  <c r="AK232" i="122"/>
  <c r="AL232" i="122" s="1"/>
  <c r="CD209" i="122"/>
  <c r="CE209" i="122" s="1"/>
  <c r="BS209" i="122"/>
  <c r="AK226" i="122"/>
  <c r="AL226" i="122" s="1"/>
  <c r="Z226" i="122"/>
  <c r="AK214" i="122"/>
  <c r="AL214" i="122" s="1"/>
  <c r="Z214" i="122"/>
  <c r="AC181" i="122"/>
  <c r="AN181" i="122"/>
  <c r="AO181" i="122" s="1"/>
  <c r="AQ202" i="122"/>
  <c r="AR202" i="122" s="1"/>
  <c r="AF202" i="122"/>
  <c r="AW173" i="122"/>
  <c r="BC173" i="122"/>
  <c r="AZ173" i="122"/>
  <c r="H144" i="122"/>
  <c r="P144" i="122"/>
  <c r="Q144" i="122" s="1"/>
  <c r="BI156" i="122"/>
  <c r="BJ156" i="122" s="1"/>
  <c r="BA156" i="122"/>
  <c r="AX150" i="122"/>
  <c r="BF150" i="122"/>
  <c r="BG150" i="122" s="1"/>
  <c r="S114" i="122"/>
  <c r="T114" i="122" s="1"/>
  <c r="K114" i="122"/>
  <c r="BD148" i="122"/>
  <c r="BL148" i="122"/>
  <c r="BM148" i="122" s="1"/>
  <c r="BA89" i="122"/>
  <c r="BI89" i="122"/>
  <c r="BJ89" i="122" s="1"/>
  <c r="BL174" i="122"/>
  <c r="BM174" i="122" s="1"/>
  <c r="BD174" i="122"/>
  <c r="N119" i="122"/>
  <c r="V119" i="122"/>
  <c r="W119" i="122" s="1"/>
  <c r="N125" i="122"/>
  <c r="V125" i="122"/>
  <c r="W125" i="122" s="1"/>
  <c r="N166" i="122"/>
  <c r="V166" i="122"/>
  <c r="W166" i="122" s="1"/>
  <c r="AX138" i="122"/>
  <c r="BF138" i="122"/>
  <c r="BG138" i="122" s="1"/>
  <c r="BD128" i="122"/>
  <c r="BL128" i="122"/>
  <c r="BM128" i="122" s="1"/>
  <c r="BA98" i="122"/>
  <c r="BI98" i="122"/>
  <c r="BJ98" i="122" s="1"/>
  <c r="P104" i="122"/>
  <c r="Q104" i="122" s="1"/>
  <c r="H104" i="122"/>
  <c r="AW76" i="122"/>
  <c r="BC76" i="122"/>
  <c r="AZ76" i="122"/>
  <c r="S120" i="122"/>
  <c r="T120" i="122" s="1"/>
  <c r="K120" i="122"/>
  <c r="H66" i="122"/>
  <c r="P66" i="122"/>
  <c r="Q66" i="122" s="1"/>
  <c r="N87" i="122"/>
  <c r="V87" i="122"/>
  <c r="W87" i="122" s="1"/>
  <c r="AX37" i="122"/>
  <c r="BF37" i="122"/>
  <c r="BG37" i="122" s="1"/>
  <c r="AZ151" i="122"/>
  <c r="AW151" i="122"/>
  <c r="BC151" i="122"/>
  <c r="P95" i="122"/>
  <c r="Q95" i="122" s="1"/>
  <c r="H95" i="122"/>
  <c r="P34" i="122"/>
  <c r="Q34" i="122" s="1"/>
  <c r="H34" i="122"/>
  <c r="S115" i="122"/>
  <c r="T115" i="122" s="1"/>
  <c r="K115" i="122"/>
  <c r="BI84" i="122"/>
  <c r="BJ84" i="122" s="1"/>
  <c r="BA84" i="122"/>
  <c r="BC34" i="122"/>
  <c r="AZ34" i="122"/>
  <c r="AW34" i="122"/>
  <c r="BI62" i="122"/>
  <c r="BJ62" i="122" s="1"/>
  <c r="BA62" i="122"/>
  <c r="BC118" i="122"/>
  <c r="AZ118" i="122"/>
  <c r="AW118" i="122"/>
  <c r="BD43" i="122"/>
  <c r="BL43" i="122"/>
  <c r="BM43" i="122" s="1"/>
  <c r="AE76" i="121"/>
  <c r="AF76" i="121" s="1"/>
  <c r="M76" i="121"/>
  <c r="AB76" i="121"/>
  <c r="AC76" i="121" s="1"/>
  <c r="Y76" i="121"/>
  <c r="Z76" i="121" s="1"/>
  <c r="S76" i="121"/>
  <c r="T76" i="121" s="1"/>
  <c r="H87" i="121"/>
  <c r="H245" i="121" s="1"/>
  <c r="P31" i="122"/>
  <c r="Q31" i="122" s="1"/>
  <c r="H31" i="122"/>
  <c r="AE84" i="121"/>
  <c r="AF84" i="121" s="1"/>
  <c r="M84" i="121"/>
  <c r="P84" i="121" s="1"/>
  <c r="AB84" i="121"/>
  <c r="AC84" i="121" s="1"/>
  <c r="Y84" i="121"/>
  <c r="Z84" i="121" s="1"/>
  <c r="S84" i="121"/>
  <c r="T84" i="121" s="1"/>
  <c r="P88" i="122"/>
  <c r="Q88" i="122" s="1"/>
  <c r="H88" i="122"/>
  <c r="N60" i="122"/>
  <c r="V60" i="122"/>
  <c r="W60" i="122" s="1"/>
  <c r="AX15" i="122"/>
  <c r="BF15" i="122"/>
  <c r="BG15" i="122" s="1"/>
  <c r="BF55" i="122"/>
  <c r="BG55" i="122" s="1"/>
  <c r="AX55" i="122"/>
  <c r="J127" i="121"/>
  <c r="K116" i="121"/>
  <c r="K127" i="121" s="1"/>
  <c r="P16" i="122"/>
  <c r="Q16" i="122" s="1"/>
  <c r="H16" i="122"/>
  <c r="K46" i="121"/>
  <c r="J54" i="121"/>
  <c r="CG326" i="122"/>
  <c r="CH326" i="122" s="1"/>
  <c r="BV326" i="122"/>
  <c r="AN314" i="122"/>
  <c r="AO314" i="122" s="1"/>
  <c r="AC314" i="122"/>
  <c r="Z312" i="122"/>
  <c r="AK312" i="122"/>
  <c r="AL312" i="122" s="1"/>
  <c r="AI191" i="122"/>
  <c r="AT191" i="122"/>
  <c r="AU191" i="122" s="1"/>
  <c r="BL150" i="122"/>
  <c r="BM150" i="122" s="1"/>
  <c r="BD150" i="122"/>
  <c r="S139" i="122"/>
  <c r="T139" i="122" s="1"/>
  <c r="K139" i="122"/>
  <c r="K39" i="122"/>
  <c r="S39" i="122"/>
  <c r="T39" i="122" s="1"/>
  <c r="BC88" i="122"/>
  <c r="AZ88" i="122"/>
  <c r="AW88" i="122"/>
  <c r="Z349" i="122"/>
  <c r="AK349" i="122"/>
  <c r="AL349" i="122" s="1"/>
  <c r="BR323" i="122"/>
  <c r="BX323" i="122"/>
  <c r="BU323" i="122"/>
  <c r="BO323" i="122"/>
  <c r="AT350" i="122"/>
  <c r="AU350" i="122" s="1"/>
  <c r="AI350" i="122"/>
  <c r="CG344" i="122"/>
  <c r="CH344" i="122" s="1"/>
  <c r="BV344" i="122"/>
  <c r="CJ349" i="122"/>
  <c r="CK349" i="122" s="1"/>
  <c r="BY349" i="122"/>
  <c r="CJ258" i="122"/>
  <c r="CK258" i="122" s="1"/>
  <c r="BY258" i="122"/>
  <c r="BP359" i="122"/>
  <c r="CA359" i="122"/>
  <c r="CB359" i="122" s="1"/>
  <c r="AC347" i="122"/>
  <c r="AN347" i="122"/>
  <c r="AO347" i="122" s="1"/>
  <c r="BS353" i="122"/>
  <c r="CD353" i="122"/>
  <c r="CE353" i="122" s="1"/>
  <c r="CD351" i="122"/>
  <c r="CE351" i="122" s="1"/>
  <c r="BS351" i="122"/>
  <c r="AQ352" i="122"/>
  <c r="AR352" i="122" s="1"/>
  <c r="AF352" i="122"/>
  <c r="AT349" i="122"/>
  <c r="AU349" i="122" s="1"/>
  <c r="AI349" i="122"/>
  <c r="AT323" i="122"/>
  <c r="AU323" i="122" s="1"/>
  <c r="AI323" i="122"/>
  <c r="BP355" i="122"/>
  <c r="CA355" i="122"/>
  <c r="CB355" i="122" s="1"/>
  <c r="BS340" i="122"/>
  <c r="CD340" i="122"/>
  <c r="CE340" i="122" s="1"/>
  <c r="BR350" i="122"/>
  <c r="BX350" i="122"/>
  <c r="BU350" i="122"/>
  <c r="BO350" i="122"/>
  <c r="CA329" i="122"/>
  <c r="CB329" i="122" s="1"/>
  <c r="BP329" i="122"/>
  <c r="Z330" i="122"/>
  <c r="AK330" i="122"/>
  <c r="AL330" i="122" s="1"/>
  <c r="CG343" i="122"/>
  <c r="CH343" i="122" s="1"/>
  <c r="BV343" i="122"/>
  <c r="AT313" i="122"/>
  <c r="AU313" i="122" s="1"/>
  <c r="AI313" i="122"/>
  <c r="BU310" i="122"/>
  <c r="BR310" i="122"/>
  <c r="BO310" i="122"/>
  <c r="BX310" i="122"/>
  <c r="AQ320" i="122"/>
  <c r="AR320" i="122" s="1"/>
  <c r="AF320" i="122"/>
  <c r="BP367" i="122"/>
  <c r="CA367" i="122"/>
  <c r="CB367" i="122" s="1"/>
  <c r="AK311" i="122"/>
  <c r="AL311" i="122" s="1"/>
  <c r="Z311" i="122"/>
  <c r="AN306" i="122"/>
  <c r="AO306" i="122" s="1"/>
  <c r="AC306" i="122"/>
  <c r="AI314" i="122"/>
  <c r="AT314" i="122"/>
  <c r="AU314" i="122" s="1"/>
  <c r="BV294" i="122"/>
  <c r="CG294" i="122"/>
  <c r="CH294" i="122" s="1"/>
  <c r="BV301" i="122"/>
  <c r="CG301" i="122"/>
  <c r="CH301" i="122" s="1"/>
  <c r="AK303" i="122"/>
  <c r="AL303" i="122" s="1"/>
  <c r="Z303" i="122"/>
  <c r="BY284" i="122"/>
  <c r="CJ284" i="122"/>
  <c r="CK284" i="122" s="1"/>
  <c r="BY296" i="122"/>
  <c r="CJ296" i="122"/>
  <c r="CK296" i="122" s="1"/>
  <c r="BP309" i="122"/>
  <c r="CA309" i="122"/>
  <c r="CB309" i="122" s="1"/>
  <c r="CA280" i="122"/>
  <c r="CB280" i="122" s="1"/>
  <c r="BP280" i="122"/>
  <c r="BS263" i="122"/>
  <c r="CD263" i="122"/>
  <c r="CE263" i="122" s="1"/>
  <c r="AT292" i="122"/>
  <c r="AU292" i="122" s="1"/>
  <c r="AI292" i="122"/>
  <c r="CD258" i="122"/>
  <c r="CE258" i="122" s="1"/>
  <c r="BS258" i="122"/>
  <c r="AF265" i="122"/>
  <c r="AQ265" i="122"/>
  <c r="AR265" i="122" s="1"/>
  <c r="BY239" i="122"/>
  <c r="CJ239" i="122"/>
  <c r="CK239" i="122" s="1"/>
  <c r="CD251" i="122"/>
  <c r="CE251" i="122" s="1"/>
  <c r="BS251" i="122"/>
  <c r="AF312" i="122"/>
  <c r="AQ312" i="122"/>
  <c r="AR312" i="122" s="1"/>
  <c r="CD239" i="122"/>
  <c r="CE239" i="122" s="1"/>
  <c r="BS239" i="122"/>
  <c r="AQ297" i="122"/>
  <c r="AR297" i="122" s="1"/>
  <c r="AF297" i="122"/>
  <c r="AC305" i="122"/>
  <c r="AN305" i="122"/>
  <c r="AO305" i="122" s="1"/>
  <c r="CD262" i="122"/>
  <c r="CE262" i="122" s="1"/>
  <c r="BS262" i="122"/>
  <c r="BV289" i="122"/>
  <c r="CG289" i="122"/>
  <c r="CH289" i="122" s="1"/>
  <c r="Z287" i="122"/>
  <c r="AK287" i="122"/>
  <c r="AL287" i="122" s="1"/>
  <c r="CD229" i="122"/>
  <c r="CE229" i="122" s="1"/>
  <c r="BS229" i="122"/>
  <c r="Z210" i="122"/>
  <c r="AK210" i="122"/>
  <c r="AL210" i="122" s="1"/>
  <c r="Z203" i="122"/>
  <c r="AK203" i="122"/>
  <c r="AL203" i="122" s="1"/>
  <c r="BR199" i="122"/>
  <c r="BU199" i="122"/>
  <c r="BO199" i="122"/>
  <c r="BX199" i="122"/>
  <c r="AC232" i="122"/>
  <c r="AN232" i="122"/>
  <c r="AO232" i="122" s="1"/>
  <c r="CG209" i="122"/>
  <c r="CH209" i="122" s="1"/>
  <c r="BV209" i="122"/>
  <c r="CJ192" i="122"/>
  <c r="CK192" i="122" s="1"/>
  <c r="BY192" i="122"/>
  <c r="BS214" i="122"/>
  <c r="CD214" i="122"/>
  <c r="CE214" i="122" s="1"/>
  <c r="CG182" i="122"/>
  <c r="CH182" i="122" s="1"/>
  <c r="BV182" i="122"/>
  <c r="AK188" i="122"/>
  <c r="AL188" i="122" s="1"/>
  <c r="Z188" i="122"/>
  <c r="AT202" i="122"/>
  <c r="AU202" i="122" s="1"/>
  <c r="AI202" i="122"/>
  <c r="P167" i="122"/>
  <c r="Q167" i="122" s="1"/>
  <c r="H167" i="122"/>
  <c r="H138" i="122"/>
  <c r="P138" i="122"/>
  <c r="Q138" i="122" s="1"/>
  <c r="BI150" i="122"/>
  <c r="BJ150" i="122" s="1"/>
  <c r="BA150" i="122"/>
  <c r="S143" i="122"/>
  <c r="T143" i="122" s="1"/>
  <c r="K143" i="122"/>
  <c r="AW112" i="122"/>
  <c r="AZ112" i="122"/>
  <c r="BC112" i="122"/>
  <c r="BF148" i="122"/>
  <c r="BG148" i="122" s="1"/>
  <c r="CM148" i="122" s="1"/>
  <c r="AX148" i="122"/>
  <c r="P119" i="122"/>
  <c r="Q119" i="122" s="1"/>
  <c r="H119" i="122"/>
  <c r="BA123" i="122"/>
  <c r="BI123" i="122"/>
  <c r="BJ123" i="122" s="1"/>
  <c r="AZ166" i="122"/>
  <c r="AW166" i="122"/>
  <c r="BC166" i="122"/>
  <c r="BA138" i="122"/>
  <c r="BI138" i="122"/>
  <c r="BJ138" i="122" s="1"/>
  <c r="AW125" i="122"/>
  <c r="BC125" i="122"/>
  <c r="AZ125" i="122"/>
  <c r="BF97" i="122"/>
  <c r="BG97" i="122" s="1"/>
  <c r="AX97" i="122"/>
  <c r="K104" i="122"/>
  <c r="S104" i="122"/>
  <c r="T104" i="122" s="1"/>
  <c r="AW64" i="122"/>
  <c r="BC64" i="122"/>
  <c r="AZ64" i="122"/>
  <c r="V120" i="122"/>
  <c r="W120" i="122" s="1"/>
  <c r="N120" i="122"/>
  <c r="AW59" i="122"/>
  <c r="BC59" i="122"/>
  <c r="AZ59" i="122"/>
  <c r="N85" i="122"/>
  <c r="V85" i="122"/>
  <c r="W85" i="122" s="1"/>
  <c r="H37" i="122"/>
  <c r="P37" i="122"/>
  <c r="Q37" i="122" s="1"/>
  <c r="K77" i="122"/>
  <c r="S77" i="122"/>
  <c r="T77" i="122" s="1"/>
  <c r="V151" i="122"/>
  <c r="W151" i="122" s="1"/>
  <c r="N151" i="122"/>
  <c r="N94" i="122"/>
  <c r="V94" i="122"/>
  <c r="W94" i="122" s="1"/>
  <c r="P84" i="122"/>
  <c r="Q84" i="122" s="1"/>
  <c r="H84" i="122"/>
  <c r="V33" i="122"/>
  <c r="W33" i="122" s="1"/>
  <c r="N33" i="122"/>
  <c r="BF33" i="122"/>
  <c r="BG33" i="122" s="1"/>
  <c r="AX33" i="122"/>
  <c r="BL28" i="122"/>
  <c r="BM28" i="122" s="1"/>
  <c r="BD28" i="122"/>
  <c r="K26" i="122"/>
  <c r="S26" i="122"/>
  <c r="T26" i="122" s="1"/>
  <c r="BF27" i="122"/>
  <c r="BG27" i="122" s="1"/>
  <c r="AX27" i="122"/>
  <c r="AE82" i="121"/>
  <c r="AF82" i="121" s="1"/>
  <c r="M82" i="121"/>
  <c r="P82" i="121" s="1"/>
  <c r="AB82" i="121"/>
  <c r="AC82" i="121" s="1"/>
  <c r="Y82" i="121"/>
  <c r="Z82" i="121" s="1"/>
  <c r="S82" i="121"/>
  <c r="T82" i="121" s="1"/>
  <c r="V88" i="122"/>
  <c r="W88" i="122" s="1"/>
  <c r="N88" i="122"/>
  <c r="J179" i="121"/>
  <c r="K168" i="121"/>
  <c r="K179" i="121" s="1"/>
  <c r="BI55" i="122"/>
  <c r="BJ55" i="122" s="1"/>
  <c r="BA55" i="122"/>
  <c r="S16" i="122"/>
  <c r="T16" i="122" s="1"/>
  <c r="K16" i="122"/>
  <c r="P77" i="121"/>
  <c r="BC82" i="122"/>
  <c r="AZ82" i="122"/>
  <c r="AW82" i="122"/>
  <c r="BF13" i="122"/>
  <c r="BG13" i="122" s="1"/>
  <c r="AX13" i="122"/>
  <c r="K36" i="121"/>
  <c r="J44" i="121"/>
  <c r="H17" i="121"/>
  <c r="G25" i="121"/>
  <c r="AN313" i="122"/>
  <c r="AO313" i="122" s="1"/>
  <c r="AC313" i="122"/>
  <c r="AT266" i="122"/>
  <c r="AU266" i="122" s="1"/>
  <c r="AI266" i="122"/>
  <c r="AI197" i="122"/>
  <c r="AT197" i="122"/>
  <c r="AU197" i="122" s="1"/>
  <c r="BP209" i="122"/>
  <c r="CL209" i="122" s="1"/>
  <c r="CN209" i="122" s="1"/>
  <c r="CA209" i="122"/>
  <c r="CB209" i="122" s="1"/>
  <c r="BI160" i="122"/>
  <c r="BJ160" i="122" s="1"/>
  <c r="BA160" i="122"/>
  <c r="AZ115" i="122"/>
  <c r="BC115" i="122"/>
  <c r="AW115" i="122"/>
  <c r="AF355" i="122"/>
  <c r="AQ355" i="122"/>
  <c r="AR355" i="122" s="1"/>
  <c r="CA353" i="122"/>
  <c r="CB353" i="122" s="1"/>
  <c r="BP353" i="122"/>
  <c r="CG316" i="122"/>
  <c r="CH316" i="122" s="1"/>
  <c r="BV316" i="122"/>
  <c r="AC318" i="122"/>
  <c r="AN318" i="122"/>
  <c r="AO318" i="122" s="1"/>
  <c r="AC303" i="122"/>
  <c r="AN303" i="122"/>
  <c r="AO303" i="122" s="1"/>
  <c r="BV366" i="122"/>
  <c r="CG366" i="122"/>
  <c r="CH366" i="122" s="1"/>
  <c r="BS366" i="122"/>
  <c r="CD366" i="122"/>
  <c r="CE366" i="122" s="1"/>
  <c r="CG351" i="122"/>
  <c r="CH351" i="122" s="1"/>
  <c r="BV351" i="122"/>
  <c r="AT351" i="122"/>
  <c r="AU351" i="122" s="1"/>
  <c r="AI351" i="122"/>
  <c r="BR345" i="122"/>
  <c r="BX345" i="122"/>
  <c r="BO345" i="122"/>
  <c r="BU345" i="122"/>
  <c r="AN344" i="122"/>
  <c r="AO344" i="122" s="1"/>
  <c r="AC344" i="122"/>
  <c r="BS355" i="122"/>
  <c r="CD355" i="122"/>
  <c r="CE355" i="122" s="1"/>
  <c r="CG340" i="122"/>
  <c r="CH340" i="122" s="1"/>
  <c r="BV340" i="122"/>
  <c r="Z350" i="122"/>
  <c r="AK350" i="122"/>
  <c r="AL350" i="122" s="1"/>
  <c r="AC330" i="122"/>
  <c r="AN330" i="122"/>
  <c r="AO330" i="122" s="1"/>
  <c r="CJ343" i="122"/>
  <c r="CK343" i="122" s="1"/>
  <c r="BY343" i="122"/>
  <c r="CJ332" i="122"/>
  <c r="CK332" i="122" s="1"/>
  <c r="BY332" i="122"/>
  <c r="AC309" i="122"/>
  <c r="AN309" i="122"/>
  <c r="AO309" i="122" s="1"/>
  <c r="AQ339" i="122"/>
  <c r="AR339" i="122" s="1"/>
  <c r="AF339" i="122"/>
  <c r="AN310" i="122"/>
  <c r="AO310" i="122" s="1"/>
  <c r="AC310" i="122"/>
  <c r="Z320" i="122"/>
  <c r="AK320" i="122"/>
  <c r="AL320" i="122" s="1"/>
  <c r="BS367" i="122"/>
  <c r="CD367" i="122"/>
  <c r="CE367" i="122" s="1"/>
  <c r="AQ311" i="122"/>
  <c r="AR311" i="122" s="1"/>
  <c r="AF311" i="122"/>
  <c r="AI306" i="122"/>
  <c r="AT306" i="122"/>
  <c r="AU306" i="122" s="1"/>
  <c r="BX314" i="122"/>
  <c r="BR314" i="122"/>
  <c r="BU314" i="122"/>
  <c r="BO314" i="122"/>
  <c r="CJ294" i="122"/>
  <c r="CK294" i="122" s="1"/>
  <c r="BY294" i="122"/>
  <c r="BV299" i="122"/>
  <c r="CG299" i="122"/>
  <c r="CH299" i="122" s="1"/>
  <c r="BY301" i="122"/>
  <c r="CL301" i="122" s="1"/>
  <c r="CJ301" i="122"/>
  <c r="CK301" i="122" s="1"/>
  <c r="AT303" i="122"/>
  <c r="AU303" i="122" s="1"/>
  <c r="AI303" i="122"/>
  <c r="BV309" i="122"/>
  <c r="CG309" i="122"/>
  <c r="CH309" i="122" s="1"/>
  <c r="BV257" i="122"/>
  <c r="CG257" i="122"/>
  <c r="CH257" i="122" s="1"/>
  <c r="BV263" i="122"/>
  <c r="CG263" i="122"/>
  <c r="CH263" i="122" s="1"/>
  <c r="AK292" i="122"/>
  <c r="AL292" i="122" s="1"/>
  <c r="Z292" i="122"/>
  <c r="AC265" i="122"/>
  <c r="AN265" i="122"/>
  <c r="AO265" i="122" s="1"/>
  <c r="Z281" i="122"/>
  <c r="AK281" i="122"/>
  <c r="AL281" i="122" s="1"/>
  <c r="BP251" i="122"/>
  <c r="CA251" i="122"/>
  <c r="CB251" i="122" s="1"/>
  <c r="AT312" i="122"/>
  <c r="AU312" i="122" s="1"/>
  <c r="AI312" i="122"/>
  <c r="BX237" i="122"/>
  <c r="BU237" i="122"/>
  <c r="BR237" i="122"/>
  <c r="BO237" i="122"/>
  <c r="Z297" i="122"/>
  <c r="AK297" i="122"/>
  <c r="AL297" i="122" s="1"/>
  <c r="Z305" i="122"/>
  <c r="AK305" i="122"/>
  <c r="AL305" i="122" s="1"/>
  <c r="BY233" i="122"/>
  <c r="CJ233" i="122"/>
  <c r="CK233" i="122" s="1"/>
  <c r="CG262" i="122"/>
  <c r="CH262" i="122" s="1"/>
  <c r="BV262" i="122"/>
  <c r="BP289" i="122"/>
  <c r="CA289" i="122"/>
  <c r="CB289" i="122" s="1"/>
  <c r="BS286" i="122"/>
  <c r="CD286" i="122"/>
  <c r="CE286" i="122" s="1"/>
  <c r="AI287" i="122"/>
  <c r="AT287" i="122"/>
  <c r="AU287" i="122" s="1"/>
  <c r="BR241" i="122"/>
  <c r="BS241" i="122" s="1"/>
  <c r="BX241" i="122"/>
  <c r="BU241" i="122"/>
  <c r="BV241" i="122" s="1"/>
  <c r="BO241" i="122"/>
  <c r="AQ210" i="122"/>
  <c r="AR210" i="122" s="1"/>
  <c r="AF210" i="122"/>
  <c r="AC203" i="122"/>
  <c r="AN203" i="122"/>
  <c r="AO203" i="122" s="1"/>
  <c r="AC213" i="122"/>
  <c r="AN213" i="122"/>
  <c r="AO213" i="122" s="1"/>
  <c r="AT232" i="122"/>
  <c r="AU232" i="122" s="1"/>
  <c r="AI232" i="122"/>
  <c r="CJ209" i="122"/>
  <c r="CK209" i="122" s="1"/>
  <c r="BY209" i="122"/>
  <c r="CJ214" i="122"/>
  <c r="CK214" i="122" s="1"/>
  <c r="BY214" i="122"/>
  <c r="CA214" i="122"/>
  <c r="CB214" i="122" s="1"/>
  <c r="BP214" i="122"/>
  <c r="AK190" i="122"/>
  <c r="AL190" i="122" s="1"/>
  <c r="Z190" i="122"/>
  <c r="BY182" i="122"/>
  <c r="CJ182" i="122"/>
  <c r="CK182" i="122" s="1"/>
  <c r="BL176" i="122"/>
  <c r="BM176" i="122" s="1"/>
  <c r="BD176" i="122"/>
  <c r="AN188" i="122"/>
  <c r="AO188" i="122" s="1"/>
  <c r="AC188" i="122"/>
  <c r="AK202" i="122"/>
  <c r="AL202" i="122" s="1"/>
  <c r="Z202" i="122"/>
  <c r="AZ155" i="122"/>
  <c r="BC155" i="122"/>
  <c r="AW155" i="122"/>
  <c r="AZ167" i="122"/>
  <c r="BC167" i="122"/>
  <c r="AW167" i="122"/>
  <c r="P143" i="122"/>
  <c r="Q143" i="122" s="1"/>
  <c r="H143" i="122"/>
  <c r="P112" i="122"/>
  <c r="Q112" i="122" s="1"/>
  <c r="H112" i="122"/>
  <c r="BL147" i="122"/>
  <c r="BM147" i="122" s="1"/>
  <c r="BD147" i="122"/>
  <c r="BD113" i="122"/>
  <c r="BL113" i="122"/>
  <c r="BM113" i="122" s="1"/>
  <c r="P166" i="122"/>
  <c r="Q166" i="122" s="1"/>
  <c r="H166" i="122"/>
  <c r="V107" i="122"/>
  <c r="W107" i="122" s="1"/>
  <c r="N107" i="122"/>
  <c r="P125" i="122"/>
  <c r="Q125" i="122" s="1"/>
  <c r="H125" i="122"/>
  <c r="V104" i="122"/>
  <c r="W104" i="122" s="1"/>
  <c r="N104" i="122"/>
  <c r="AW52" i="122"/>
  <c r="BC52" i="122"/>
  <c r="AZ52" i="122"/>
  <c r="BC120" i="122"/>
  <c r="AZ120" i="122"/>
  <c r="AW120" i="122"/>
  <c r="K56" i="122"/>
  <c r="S56" i="122"/>
  <c r="T56" i="122" s="1"/>
  <c r="N84" i="122"/>
  <c r="V84" i="122"/>
  <c r="W84" i="122" s="1"/>
  <c r="BD172" i="122"/>
  <c r="BL172" i="122"/>
  <c r="BM172" i="122" s="1"/>
  <c r="BA107" i="122"/>
  <c r="BI107" i="122"/>
  <c r="BJ107" i="122" s="1"/>
  <c r="BC68" i="122"/>
  <c r="AZ68" i="122"/>
  <c r="AW68" i="122"/>
  <c r="H151" i="122"/>
  <c r="P151" i="122"/>
  <c r="Q151" i="122" s="1"/>
  <c r="AW94" i="122"/>
  <c r="BC94" i="122"/>
  <c r="AZ94" i="122"/>
  <c r="BI83" i="122"/>
  <c r="BJ83" i="122" s="1"/>
  <c r="BA83" i="122"/>
  <c r="BC58" i="122"/>
  <c r="AZ58" i="122"/>
  <c r="AW58" i="122"/>
  <c r="BI108" i="122"/>
  <c r="BJ108" i="122" s="1"/>
  <c r="BA108" i="122"/>
  <c r="AX90" i="122"/>
  <c r="BF90" i="122"/>
  <c r="BG90" i="122" s="1"/>
  <c r="BL33" i="122"/>
  <c r="BM33" i="122" s="1"/>
  <c r="BD33" i="122"/>
  <c r="BF28" i="122"/>
  <c r="BG28" i="122" s="1"/>
  <c r="AX28" i="122"/>
  <c r="K14" i="122"/>
  <c r="S14" i="122"/>
  <c r="T14" i="122" s="1"/>
  <c r="BA27" i="122"/>
  <c r="BI27" i="122"/>
  <c r="BJ27" i="122" s="1"/>
  <c r="AE80" i="121"/>
  <c r="AF80" i="121" s="1"/>
  <c r="M80" i="121"/>
  <c r="P80" i="121" s="1"/>
  <c r="AB80" i="121"/>
  <c r="AC80" i="121" s="1"/>
  <c r="Y80" i="121"/>
  <c r="Z80" i="121" s="1"/>
  <c r="S80" i="121"/>
  <c r="T80" i="121" s="1"/>
  <c r="S88" i="122"/>
  <c r="T88" i="122" s="1"/>
  <c r="K88" i="122"/>
  <c r="P36" i="122"/>
  <c r="Q36" i="122" s="1"/>
  <c r="H36" i="122"/>
  <c r="J283" i="121"/>
  <c r="K272" i="121"/>
  <c r="K283" i="121" s="1"/>
  <c r="BD55" i="122"/>
  <c r="BL55" i="122"/>
  <c r="BM55" i="122" s="1"/>
  <c r="N16" i="122"/>
  <c r="V16" i="122"/>
  <c r="W16" i="122" s="1"/>
  <c r="BF23" i="122"/>
  <c r="BG23" i="122" s="1"/>
  <c r="AX23" i="122"/>
  <c r="F245" i="121"/>
  <c r="P82" i="122"/>
  <c r="Q82" i="122" s="1"/>
  <c r="H82" i="122"/>
  <c r="BI13" i="122"/>
  <c r="BJ13" i="122" s="1"/>
  <c r="BA13" i="122"/>
  <c r="K66" i="121"/>
  <c r="J74" i="121"/>
  <c r="Q42" i="121"/>
  <c r="AP42" i="121" s="1"/>
  <c r="AQ42" i="121" s="1"/>
  <c r="AR42" i="121" s="1"/>
  <c r="P11" i="121"/>
  <c r="CA351" i="122"/>
  <c r="CB351" i="122" s="1"/>
  <c r="BP351" i="122"/>
  <c r="AI315" i="122"/>
  <c r="AT315" i="122"/>
  <c r="AU315" i="122" s="1"/>
  <c r="BX243" i="122"/>
  <c r="BU243" i="122"/>
  <c r="BV243" i="122" s="1"/>
  <c r="BR243" i="122"/>
  <c r="BS243" i="122" s="1"/>
  <c r="BO243" i="122"/>
  <c r="Z253" i="122"/>
  <c r="AK253" i="122"/>
  <c r="AL253" i="122" s="1"/>
  <c r="AQ215" i="122"/>
  <c r="AR215" i="122" s="1"/>
  <c r="AF215" i="122"/>
  <c r="AI198" i="122"/>
  <c r="AT198" i="122"/>
  <c r="AU198" i="122" s="1"/>
  <c r="BU190" i="122"/>
  <c r="BR190" i="122"/>
  <c r="BO190" i="122"/>
  <c r="BX190" i="122"/>
  <c r="P27" i="122"/>
  <c r="Q27" i="122" s="1"/>
  <c r="H27" i="122"/>
  <c r="CL27" i="122" s="1"/>
  <c r="BI43" i="122"/>
  <c r="BJ43" i="122" s="1"/>
  <c r="BA43" i="122"/>
  <c r="BL69" i="122"/>
  <c r="BM69" i="122" s="1"/>
  <c r="BD69" i="122"/>
  <c r="P21" i="122"/>
  <c r="Q21" i="122" s="1"/>
  <c r="H21" i="122"/>
  <c r="BC21" i="122"/>
  <c r="AZ21" i="122"/>
  <c r="AW21" i="122"/>
  <c r="BL15" i="122"/>
  <c r="BM15" i="122" s="1"/>
  <c r="BD15" i="122"/>
  <c r="BR346" i="122"/>
  <c r="BO346" i="122"/>
  <c r="BX346" i="122"/>
  <c r="BU346" i="122"/>
  <c r="BV355" i="122"/>
  <c r="CG355" i="122"/>
  <c r="CH355" i="122" s="1"/>
  <c r="AT309" i="122"/>
  <c r="AU309" i="122" s="1"/>
  <c r="AI309" i="122"/>
  <c r="AK282" i="122"/>
  <c r="AL282" i="122" s="1"/>
  <c r="Z282" i="122"/>
  <c r="BU288" i="122"/>
  <c r="BR288" i="122"/>
  <c r="BX288" i="122"/>
  <c r="BO288" i="122"/>
  <c r="AK261" i="122"/>
  <c r="AL261" i="122" s="1"/>
  <c r="Z261" i="122"/>
  <c r="CA299" i="122"/>
  <c r="CB299" i="122" s="1"/>
  <c r="CM299" i="122" s="1"/>
  <c r="BP299" i="122"/>
  <c r="CD309" i="122"/>
  <c r="CE309" i="122" s="1"/>
  <c r="BS309" i="122"/>
  <c r="CG260" i="122"/>
  <c r="CH260" i="122" s="1"/>
  <c r="BV260" i="122"/>
  <c r="CL260" i="122" s="1"/>
  <c r="AN292" i="122"/>
  <c r="AO292" i="122" s="1"/>
  <c r="AC292" i="122"/>
  <c r="BR249" i="122"/>
  <c r="BU249" i="122"/>
  <c r="BO249" i="122"/>
  <c r="BX249" i="122"/>
  <c r="Z265" i="122"/>
  <c r="AK265" i="122"/>
  <c r="AL265" i="122" s="1"/>
  <c r="AC281" i="122"/>
  <c r="AN281" i="122"/>
  <c r="AO281" i="122" s="1"/>
  <c r="BP250" i="122"/>
  <c r="CA250" i="122"/>
  <c r="CB250" i="122" s="1"/>
  <c r="CM294" i="122"/>
  <c r="BX235" i="122"/>
  <c r="BU235" i="122"/>
  <c r="BR235" i="122"/>
  <c r="BO235" i="122"/>
  <c r="AC297" i="122"/>
  <c r="AN297" i="122"/>
  <c r="AO297" i="122" s="1"/>
  <c r="BR305" i="122"/>
  <c r="BO305" i="122"/>
  <c r="BX305" i="122"/>
  <c r="BU305" i="122"/>
  <c r="AN248" i="122"/>
  <c r="AO248" i="122" s="1"/>
  <c r="AC248" i="122"/>
  <c r="BY262" i="122"/>
  <c r="CJ262" i="122"/>
  <c r="CK262" i="122" s="1"/>
  <c r="CA286" i="122"/>
  <c r="CB286" i="122" s="1"/>
  <c r="BP286" i="122"/>
  <c r="CG224" i="122"/>
  <c r="CH224" i="122" s="1"/>
  <c r="CM224" i="122" s="1"/>
  <c r="BV224" i="122"/>
  <c r="AF287" i="122"/>
  <c r="AQ287" i="122"/>
  <c r="AR287" i="122" s="1"/>
  <c r="Z241" i="122"/>
  <c r="AK241" i="122"/>
  <c r="AL241" i="122" s="1"/>
  <c r="AQ203" i="122"/>
  <c r="AR203" i="122" s="1"/>
  <c r="AF203" i="122"/>
  <c r="AF213" i="122"/>
  <c r="AQ213" i="122"/>
  <c r="AR213" i="122" s="1"/>
  <c r="Z193" i="122"/>
  <c r="AK193" i="122"/>
  <c r="AL193" i="122" s="1"/>
  <c r="BV231" i="122"/>
  <c r="CG231" i="122"/>
  <c r="CH231" i="122" s="1"/>
  <c r="AK220" i="122"/>
  <c r="AL220" i="122" s="1"/>
  <c r="Z220" i="122"/>
  <c r="AK227" i="122"/>
  <c r="AL227" i="122" s="1"/>
  <c r="Z227" i="122"/>
  <c r="CA186" i="122"/>
  <c r="CB186" i="122" s="1"/>
  <c r="BP186" i="122"/>
  <c r="CL186" i="122" s="1"/>
  <c r="AQ183" i="122"/>
  <c r="AR183" i="122" s="1"/>
  <c r="AF183" i="122"/>
  <c r="BP212" i="122"/>
  <c r="CA212" i="122"/>
  <c r="CB212" i="122" s="1"/>
  <c r="CA185" i="122"/>
  <c r="CB185" i="122" s="1"/>
  <c r="CM185" i="122" s="1"/>
  <c r="BP185" i="122"/>
  <c r="CG214" i="122"/>
  <c r="CH214" i="122" s="1"/>
  <c r="BV214" i="122"/>
  <c r="AC190" i="122"/>
  <c r="AN190" i="122"/>
  <c r="AO190" i="122" s="1"/>
  <c r="S174" i="122"/>
  <c r="T174" i="122" s="1"/>
  <c r="K174" i="122"/>
  <c r="BS207" i="122"/>
  <c r="CD207" i="122"/>
  <c r="CE207" i="122" s="1"/>
  <c r="AF188" i="122"/>
  <c r="AQ188" i="122"/>
  <c r="AR188" i="122" s="1"/>
  <c r="K155" i="122"/>
  <c r="S155" i="122"/>
  <c r="T155" i="122" s="1"/>
  <c r="K167" i="122"/>
  <c r="S167" i="122"/>
  <c r="T167" i="122" s="1"/>
  <c r="BD138" i="122"/>
  <c r="BL138" i="122"/>
  <c r="BM138" i="122" s="1"/>
  <c r="BA147" i="122"/>
  <c r="CL147" i="122" s="1"/>
  <c r="BI147" i="122"/>
  <c r="BJ147" i="122" s="1"/>
  <c r="CM147" i="122" s="1"/>
  <c r="P130" i="122"/>
  <c r="Q130" i="122" s="1"/>
  <c r="H130" i="122"/>
  <c r="S161" i="122"/>
  <c r="T161" i="122" s="1"/>
  <c r="K161" i="122"/>
  <c r="BF113" i="122"/>
  <c r="BG113" i="122" s="1"/>
  <c r="CM113" i="122" s="1"/>
  <c r="AX113" i="122"/>
  <c r="CL113" i="122" s="1"/>
  <c r="K140" i="122"/>
  <c r="S140" i="122"/>
  <c r="T140" i="122" s="1"/>
  <c r="S166" i="122"/>
  <c r="T166" i="122" s="1"/>
  <c r="K166" i="122"/>
  <c r="N133" i="122"/>
  <c r="V133" i="122"/>
  <c r="W133" i="122" s="1"/>
  <c r="N124" i="122"/>
  <c r="V124" i="122"/>
  <c r="W124" i="122" s="1"/>
  <c r="AX102" i="122"/>
  <c r="BF102" i="122"/>
  <c r="BG102" i="122" s="1"/>
  <c r="AW40" i="122"/>
  <c r="BC40" i="122"/>
  <c r="AZ40" i="122"/>
  <c r="P109" i="122"/>
  <c r="Q109" i="122" s="1"/>
  <c r="H109" i="122"/>
  <c r="H54" i="122"/>
  <c r="P54" i="122"/>
  <c r="Q54" i="122" s="1"/>
  <c r="BF172" i="122"/>
  <c r="BG172" i="122" s="1"/>
  <c r="AX172" i="122"/>
  <c r="BF107" i="122"/>
  <c r="BG107" i="122" s="1"/>
  <c r="AX107" i="122"/>
  <c r="K65" i="122"/>
  <c r="S65" i="122"/>
  <c r="T65" i="122" s="1"/>
  <c r="K151" i="122"/>
  <c r="S151" i="122"/>
  <c r="T151" i="122" s="1"/>
  <c r="P87" i="122"/>
  <c r="Q87" i="122" s="1"/>
  <c r="H87" i="122"/>
  <c r="AW145" i="122"/>
  <c r="AZ145" i="122"/>
  <c r="BC145" i="122"/>
  <c r="S79" i="122"/>
  <c r="T79" i="122" s="1"/>
  <c r="K79" i="122"/>
  <c r="V57" i="122"/>
  <c r="W57" i="122" s="1"/>
  <c r="N57" i="122"/>
  <c r="BL108" i="122"/>
  <c r="BM108" i="122" s="1"/>
  <c r="BD108" i="122"/>
  <c r="AX144" i="122"/>
  <c r="BF144" i="122"/>
  <c r="BG144" i="122" s="1"/>
  <c r="BI90" i="122"/>
  <c r="BJ90" i="122" s="1"/>
  <c r="BA90" i="122"/>
  <c r="BF67" i="122"/>
  <c r="BG67" i="122" s="1"/>
  <c r="AX67" i="122"/>
  <c r="BA24" i="122"/>
  <c r="BI24" i="122"/>
  <c r="BJ24" i="122" s="1"/>
  <c r="BC72" i="122"/>
  <c r="AZ72" i="122"/>
  <c r="AW72" i="122"/>
  <c r="AZ22" i="122"/>
  <c r="AW22" i="122"/>
  <c r="BC22" i="122"/>
  <c r="BF79" i="122"/>
  <c r="BG79" i="122" s="1"/>
  <c r="AX79" i="122"/>
  <c r="CL79" i="122" s="1"/>
  <c r="P26" i="122"/>
  <c r="Q26" i="122" s="1"/>
  <c r="H26" i="122"/>
  <c r="AE78" i="121"/>
  <c r="AF78" i="121" s="1"/>
  <c r="M78" i="121"/>
  <c r="P78" i="121" s="1"/>
  <c r="AB78" i="121"/>
  <c r="AC78" i="121" s="1"/>
  <c r="Y78" i="121"/>
  <c r="Z78" i="121" s="1"/>
  <c r="S78" i="121"/>
  <c r="T78" i="121" s="1"/>
  <c r="S36" i="122"/>
  <c r="T36" i="122" s="1"/>
  <c r="K36" i="122"/>
  <c r="Q63" i="121"/>
  <c r="AP63" i="121" s="1"/>
  <c r="AQ63" i="121" s="1"/>
  <c r="AR63" i="121" s="1"/>
  <c r="BI23" i="122"/>
  <c r="BJ23" i="122" s="1"/>
  <c r="BA23" i="122"/>
  <c r="K82" i="122"/>
  <c r="S82" i="122"/>
  <c r="T82" i="122" s="1"/>
  <c r="BL13" i="122"/>
  <c r="BM13" i="122" s="1"/>
  <c r="BD13" i="122"/>
  <c r="I25" i="121"/>
  <c r="J17" i="121"/>
  <c r="P38" i="121"/>
  <c r="Q68" i="121"/>
  <c r="AP68" i="121" s="1"/>
  <c r="AQ68" i="121" s="1"/>
  <c r="AR68" i="121" s="1"/>
  <c r="P39" i="121"/>
  <c r="BV353" i="122"/>
  <c r="CG353" i="122"/>
  <c r="CH353" i="122" s="1"/>
  <c r="AQ321" i="122"/>
  <c r="AR321" i="122" s="1"/>
  <c r="AF321" i="122"/>
  <c r="CM262" i="122"/>
  <c r="CJ221" i="122"/>
  <c r="CK221" i="122" s="1"/>
  <c r="BY221" i="122"/>
  <c r="BF164" i="122"/>
  <c r="BG164" i="122" s="1"/>
  <c r="AX164" i="122"/>
  <c r="BI174" i="122"/>
  <c r="BJ174" i="122" s="1"/>
  <c r="BA174" i="122"/>
  <c r="P65" i="122"/>
  <c r="Q65" i="122" s="1"/>
  <c r="H65" i="122"/>
  <c r="N118" i="122"/>
  <c r="V118" i="122"/>
  <c r="W118" i="122" s="1"/>
  <c r="BP366" i="122"/>
  <c r="CL366" i="122" s="1"/>
  <c r="CA366" i="122"/>
  <c r="CB366" i="122" s="1"/>
  <c r="AF330" i="122"/>
  <c r="AQ330" i="122"/>
  <c r="AR330" i="122" s="1"/>
  <c r="AT256" i="122"/>
  <c r="AU256" i="122" s="1"/>
  <c r="AI256" i="122"/>
  <c r="AC360" i="122"/>
  <c r="AN360" i="122"/>
  <c r="AO360" i="122" s="1"/>
  <c r="BS354" i="122"/>
  <c r="CD354" i="122"/>
  <c r="CE354" i="122" s="1"/>
  <c r="BP354" i="122"/>
  <c r="CL354" i="122" s="1"/>
  <c r="CA354" i="122"/>
  <c r="CB354" i="122" s="1"/>
  <c r="Z345" i="122"/>
  <c r="AK345" i="122"/>
  <c r="AL345" i="122" s="1"/>
  <c r="AN365" i="122"/>
  <c r="AO365" i="122" s="1"/>
  <c r="AC365" i="122"/>
  <c r="AK368" i="122"/>
  <c r="AL368" i="122" s="1"/>
  <c r="Z368" i="122"/>
  <c r="CJ355" i="122"/>
  <c r="CK355" i="122" s="1"/>
  <c r="BY355" i="122"/>
  <c r="BP316" i="122"/>
  <c r="CA316" i="122"/>
  <c r="CB316" i="122" s="1"/>
  <c r="CJ347" i="122"/>
  <c r="CK347" i="122" s="1"/>
  <c r="BY347" i="122"/>
  <c r="AI330" i="122"/>
  <c r="AT330" i="122"/>
  <c r="AU330" i="122" s="1"/>
  <c r="AC342" i="122"/>
  <c r="AN342" i="122"/>
  <c r="AO342" i="122" s="1"/>
  <c r="BP332" i="122"/>
  <c r="CA332" i="122"/>
  <c r="CB332" i="122" s="1"/>
  <c r="AN339" i="122"/>
  <c r="AO339" i="122" s="1"/>
  <c r="AC339" i="122"/>
  <c r="BS338" i="122"/>
  <c r="CD338" i="122"/>
  <c r="CE338" i="122" s="1"/>
  <c r="AT320" i="122"/>
  <c r="AU320" i="122" s="1"/>
  <c r="AI320" i="122"/>
  <c r="CJ367" i="122"/>
  <c r="CK367" i="122" s="1"/>
  <c r="BY367" i="122"/>
  <c r="AQ306" i="122"/>
  <c r="AR306" i="122" s="1"/>
  <c r="AF306" i="122"/>
  <c r="BO311" i="122"/>
  <c r="BX311" i="122"/>
  <c r="BR311" i="122"/>
  <c r="BU311" i="122"/>
  <c r="AN282" i="122"/>
  <c r="AO282" i="122" s="1"/>
  <c r="AC282" i="122"/>
  <c r="AT288" i="122"/>
  <c r="AU288" i="122" s="1"/>
  <c r="AI288" i="122"/>
  <c r="AN261" i="122"/>
  <c r="AO261" i="122" s="1"/>
  <c r="AC261" i="122"/>
  <c r="CJ299" i="122"/>
  <c r="CK299" i="122" s="1"/>
  <c r="BY299" i="122"/>
  <c r="AN280" i="122"/>
  <c r="AO280" i="122" s="1"/>
  <c r="AC280" i="122"/>
  <c r="CL280" i="122" s="1"/>
  <c r="AC285" i="122"/>
  <c r="AN285" i="122"/>
  <c r="AO285" i="122" s="1"/>
  <c r="AC251" i="122"/>
  <c r="AN251" i="122"/>
  <c r="AO251" i="122" s="1"/>
  <c r="CJ260" i="122"/>
  <c r="CK260" i="122" s="1"/>
  <c r="BY260" i="122"/>
  <c r="AF292" i="122"/>
  <c r="AQ292" i="122"/>
  <c r="AR292" i="122" s="1"/>
  <c r="AI249" i="122"/>
  <c r="AT249" i="122"/>
  <c r="AU249" i="122" s="1"/>
  <c r="AQ281" i="122"/>
  <c r="AR281" i="122" s="1"/>
  <c r="AF281" i="122"/>
  <c r="CG250" i="122"/>
  <c r="CH250" i="122" s="1"/>
  <c r="BV250" i="122"/>
  <c r="CA308" i="122"/>
  <c r="CB308" i="122" s="1"/>
  <c r="BP308" i="122"/>
  <c r="BY289" i="122"/>
  <c r="CJ289" i="122"/>
  <c r="CK289" i="122" s="1"/>
  <c r="AK256" i="122"/>
  <c r="AL256" i="122" s="1"/>
  <c r="Z256" i="122"/>
  <c r="AK234" i="122"/>
  <c r="AL234" i="122" s="1"/>
  <c r="Z234" i="122"/>
  <c r="AF305" i="122"/>
  <c r="AQ305" i="122"/>
  <c r="AR305" i="122" s="1"/>
  <c r="CJ276" i="122"/>
  <c r="CK276" i="122" s="1"/>
  <c r="BY276" i="122"/>
  <c r="AQ240" i="122"/>
  <c r="AR240" i="122" s="1"/>
  <c r="AF240" i="122"/>
  <c r="BV286" i="122"/>
  <c r="CG286" i="122"/>
  <c r="CH286" i="122" s="1"/>
  <c r="AN287" i="122"/>
  <c r="AO287" i="122" s="1"/>
  <c r="AC287" i="122"/>
  <c r="AQ270" i="122"/>
  <c r="AR270" i="122" s="1"/>
  <c r="AF270" i="122"/>
  <c r="AT241" i="122"/>
  <c r="AU241" i="122" s="1"/>
  <c r="AI241" i="122"/>
  <c r="CJ225" i="122"/>
  <c r="CK225" i="122" s="1"/>
  <c r="BY225" i="122"/>
  <c r="Z213" i="122"/>
  <c r="AK213" i="122"/>
  <c r="AL213" i="122" s="1"/>
  <c r="BO203" i="122"/>
  <c r="BX203" i="122"/>
  <c r="BU203" i="122"/>
  <c r="BR203" i="122"/>
  <c r="AT213" i="122"/>
  <c r="AU213" i="122" s="1"/>
  <c r="AI213" i="122"/>
  <c r="AF189" i="122"/>
  <c r="AQ189" i="122"/>
  <c r="AR189" i="122" s="1"/>
  <c r="CJ231" i="122"/>
  <c r="CK231" i="122" s="1"/>
  <c r="BY231" i="122"/>
  <c r="BO197" i="122"/>
  <c r="BU197" i="122"/>
  <c r="BX197" i="122"/>
  <c r="BR197" i="122"/>
  <c r="AF220" i="122"/>
  <c r="AQ220" i="122"/>
  <c r="AR220" i="122" s="1"/>
  <c r="AN227" i="122"/>
  <c r="AO227" i="122" s="1"/>
  <c r="AC227" i="122"/>
  <c r="CD212" i="122"/>
  <c r="CE212" i="122" s="1"/>
  <c r="BS212" i="122"/>
  <c r="AI184" i="122"/>
  <c r="AT184" i="122"/>
  <c r="AU184" i="122" s="1"/>
  <c r="AF190" i="122"/>
  <c r="AQ190" i="122"/>
  <c r="AR190" i="122" s="1"/>
  <c r="S179" i="122"/>
  <c r="T179" i="122" s="1"/>
  <c r="K179" i="122"/>
  <c r="CA207" i="122"/>
  <c r="CB207" i="122" s="1"/>
  <c r="BP207" i="122"/>
  <c r="AI188" i="122"/>
  <c r="AT188" i="122"/>
  <c r="AU188" i="122" s="1"/>
  <c r="V178" i="122"/>
  <c r="W178" i="122" s="1"/>
  <c r="N178" i="122"/>
  <c r="BC153" i="122"/>
  <c r="AW153" i="122"/>
  <c r="AZ153" i="122"/>
  <c r="CL148" i="122"/>
  <c r="S165" i="122"/>
  <c r="T165" i="122" s="1"/>
  <c r="K165" i="122"/>
  <c r="N130" i="122"/>
  <c r="V130" i="122"/>
  <c r="W130" i="122" s="1"/>
  <c r="AW130" i="122"/>
  <c r="BC130" i="122"/>
  <c r="AZ130" i="122"/>
  <c r="AW161" i="122"/>
  <c r="AZ161" i="122"/>
  <c r="BC161" i="122"/>
  <c r="BC140" i="122"/>
  <c r="AZ140" i="122"/>
  <c r="AW140" i="122"/>
  <c r="AW124" i="122"/>
  <c r="BC124" i="122"/>
  <c r="AZ124" i="122"/>
  <c r="BD133" i="122"/>
  <c r="BL133" i="122"/>
  <c r="BM133" i="122" s="1"/>
  <c r="S101" i="122"/>
  <c r="T101" i="122" s="1"/>
  <c r="K101" i="122"/>
  <c r="S169" i="122"/>
  <c r="T169" i="122" s="1"/>
  <c r="K169" i="122"/>
  <c r="BF99" i="122"/>
  <c r="BG99" i="122" s="1"/>
  <c r="AX99" i="122"/>
  <c r="AW47" i="122"/>
  <c r="AZ47" i="122"/>
  <c r="BC47" i="122"/>
  <c r="V109" i="122"/>
  <c r="W109" i="122" s="1"/>
  <c r="N109" i="122"/>
  <c r="AZ78" i="122"/>
  <c r="AW78" i="122"/>
  <c r="BC78" i="122"/>
  <c r="BI172" i="122"/>
  <c r="BJ172" i="122" s="1"/>
  <c r="BA172" i="122"/>
  <c r="H102" i="122"/>
  <c r="P102" i="122"/>
  <c r="Q102" i="122" s="1"/>
  <c r="H63" i="122"/>
  <c r="P63" i="122"/>
  <c r="Q63" i="122" s="1"/>
  <c r="V145" i="122"/>
  <c r="W145" i="122" s="1"/>
  <c r="N145" i="122"/>
  <c r="H86" i="122"/>
  <c r="P86" i="122"/>
  <c r="Q86" i="122" s="1"/>
  <c r="P145" i="122"/>
  <c r="Q145" i="122" s="1"/>
  <c r="H145" i="122"/>
  <c r="P77" i="122"/>
  <c r="Q77" i="122" s="1"/>
  <c r="H77" i="122"/>
  <c r="S55" i="122"/>
  <c r="T55" i="122" s="1"/>
  <c r="CM55" i="122" s="1"/>
  <c r="K55" i="122"/>
  <c r="CL55" i="122" s="1"/>
  <c r="CN55" i="122" s="1"/>
  <c r="BC53" i="122"/>
  <c r="AZ53" i="122"/>
  <c r="AW53" i="122"/>
  <c r="AX108" i="122"/>
  <c r="BF108" i="122"/>
  <c r="BG108" i="122" s="1"/>
  <c r="BI144" i="122"/>
  <c r="BJ144" i="122" s="1"/>
  <c r="BA144" i="122"/>
  <c r="BI67" i="122"/>
  <c r="BJ67" i="122" s="1"/>
  <c r="BA67" i="122"/>
  <c r="H22" i="122"/>
  <c r="P22" i="122"/>
  <c r="Q22" i="122" s="1"/>
  <c r="P72" i="122"/>
  <c r="Q72" i="122" s="1"/>
  <c r="H72" i="122"/>
  <c r="K19" i="122"/>
  <c r="S19" i="122"/>
  <c r="T19" i="122" s="1"/>
  <c r="J76" i="121"/>
  <c r="I87" i="121"/>
  <c r="I245" i="121" s="1"/>
  <c r="BI79" i="122"/>
  <c r="BJ79" i="122" s="1"/>
  <c r="BA79" i="122"/>
  <c r="BC19" i="122"/>
  <c r="AZ19" i="122"/>
  <c r="AW19" i="122"/>
  <c r="AE73" i="121"/>
  <c r="AF73" i="121" s="1"/>
  <c r="M73" i="121"/>
  <c r="P73" i="121" s="1"/>
  <c r="AB73" i="121"/>
  <c r="AC73" i="121" s="1"/>
  <c r="Y73" i="121"/>
  <c r="Z73" i="121" s="1"/>
  <c r="S73" i="121"/>
  <c r="T73" i="121" s="1"/>
  <c r="N36" i="122"/>
  <c r="V36" i="122"/>
  <c r="W36" i="122" s="1"/>
  <c r="P81" i="121"/>
  <c r="P79" i="121"/>
  <c r="BD23" i="122"/>
  <c r="BL23" i="122"/>
  <c r="BM23" i="122" s="1"/>
  <c r="V82" i="122"/>
  <c r="W82" i="122" s="1"/>
  <c r="N82" i="122"/>
  <c r="P32" i="121"/>
  <c r="CG303" i="122"/>
  <c r="CH303" i="122" s="1"/>
  <c r="BV303" i="122"/>
  <c r="CG247" i="122"/>
  <c r="CH247" i="122" s="1"/>
  <c r="BV247" i="122"/>
  <c r="CA254" i="122"/>
  <c r="CB254" i="122" s="1"/>
  <c r="BP254" i="122"/>
  <c r="CM209" i="122"/>
  <c r="AT214" i="122"/>
  <c r="AU214" i="122" s="1"/>
  <c r="AI214" i="122"/>
  <c r="V162" i="122"/>
  <c r="W162" i="122" s="1"/>
  <c r="N162" i="122"/>
  <c r="AW119" i="122"/>
  <c r="BC119" i="122"/>
  <c r="AZ119" i="122"/>
  <c r="BF128" i="122"/>
  <c r="BG128" i="122" s="1"/>
  <c r="AX128" i="122"/>
  <c r="BL90" i="122"/>
  <c r="BM90" i="122" s="1"/>
  <c r="BD90" i="122"/>
  <c r="BC39" i="122"/>
  <c r="AZ39" i="122"/>
  <c r="AW39" i="122"/>
  <c r="AK367" i="122"/>
  <c r="AL367" i="122" s="1"/>
  <c r="Z367" i="122"/>
  <c r="S16" i="124"/>
  <c r="R16" i="124"/>
  <c r="AC350" i="122"/>
  <c r="AN350" i="122"/>
  <c r="AO350" i="122" s="1"/>
  <c r="CG347" i="122"/>
  <c r="CH347" i="122" s="1"/>
  <c r="BV347" i="122"/>
  <c r="AK342" i="122"/>
  <c r="AL342" i="122" s="1"/>
  <c r="Z342" i="122"/>
  <c r="BV332" i="122"/>
  <c r="CG332" i="122"/>
  <c r="CH332" i="122" s="1"/>
  <c r="BR339" i="122"/>
  <c r="BX339" i="122"/>
  <c r="BU339" i="122"/>
  <c r="BO339" i="122"/>
  <c r="BR320" i="122"/>
  <c r="BO320" i="122"/>
  <c r="BX320" i="122"/>
  <c r="BU320" i="122"/>
  <c r="BV367" i="122"/>
  <c r="CG367" i="122"/>
  <c r="CH367" i="122" s="1"/>
  <c r="BU306" i="122"/>
  <c r="BO306" i="122"/>
  <c r="BR306" i="122"/>
  <c r="BX306" i="122"/>
  <c r="AK314" i="122"/>
  <c r="AL314" i="122" s="1"/>
  <c r="Z314" i="122"/>
  <c r="BY257" i="122"/>
  <c r="CJ257" i="122"/>
  <c r="CK257" i="122" s="1"/>
  <c r="BV354" i="122"/>
  <c r="CG354" i="122"/>
  <c r="CH354" i="122" s="1"/>
  <c r="O26" i="124"/>
  <c r="AN367" i="122"/>
  <c r="AO367" i="122" s="1"/>
  <c r="AC367" i="122"/>
  <c r="CA363" i="122"/>
  <c r="CB363" i="122" s="1"/>
  <c r="BP363" i="122"/>
  <c r="AC368" i="122"/>
  <c r="AN368" i="122"/>
  <c r="AO368" i="122" s="1"/>
  <c r="CD336" i="122"/>
  <c r="CE336" i="122" s="1"/>
  <c r="CM336" i="122" s="1"/>
  <c r="BS336" i="122"/>
  <c r="CL336" i="122" s="1"/>
  <c r="CA352" i="122"/>
  <c r="CB352" i="122" s="1"/>
  <c r="BP352" i="122"/>
  <c r="BU356" i="122"/>
  <c r="BR356" i="122"/>
  <c r="BO356" i="122"/>
  <c r="BX356" i="122"/>
  <c r="AQ322" i="122"/>
  <c r="AR322" i="122" s="1"/>
  <c r="AF322" i="122"/>
  <c r="BP347" i="122"/>
  <c r="CA347" i="122"/>
  <c r="CB347" i="122" s="1"/>
  <c r="BR330" i="122"/>
  <c r="BO330" i="122"/>
  <c r="BX330" i="122"/>
  <c r="BU330" i="122"/>
  <c r="BS331" i="122"/>
  <c r="CD331" i="122"/>
  <c r="CE331" i="122" s="1"/>
  <c r="AF342" i="122"/>
  <c r="AQ342" i="122"/>
  <c r="AR342" i="122" s="1"/>
  <c r="CG338" i="122"/>
  <c r="CH338" i="122" s="1"/>
  <c r="BV338" i="122"/>
  <c r="AK318" i="122"/>
  <c r="AL318" i="122" s="1"/>
  <c r="Z318" i="122"/>
  <c r="AC325" i="122"/>
  <c r="AN325" i="122"/>
  <c r="AO325" i="122" s="1"/>
  <c r="BX302" i="122"/>
  <c r="BR302" i="122"/>
  <c r="BU302" i="122"/>
  <c r="BO302" i="122"/>
  <c r="AQ283" i="122"/>
  <c r="AR283" i="122" s="1"/>
  <c r="AF283" i="122"/>
  <c r="AF261" i="122"/>
  <c r="AQ261" i="122"/>
  <c r="AR261" i="122" s="1"/>
  <c r="AT283" i="122"/>
  <c r="AU283" i="122" s="1"/>
  <c r="AI283" i="122"/>
  <c r="AF280" i="122"/>
  <c r="AQ280" i="122"/>
  <c r="AR280" i="122" s="1"/>
  <c r="BY293" i="122"/>
  <c r="CJ293" i="122"/>
  <c r="CK293" i="122" s="1"/>
  <c r="AK285" i="122"/>
  <c r="AL285" i="122" s="1"/>
  <c r="Z285" i="122"/>
  <c r="AQ259" i="122"/>
  <c r="AR259" i="122" s="1"/>
  <c r="AF259" i="122"/>
  <c r="Z290" i="122"/>
  <c r="AK290" i="122"/>
  <c r="AL290" i="122" s="1"/>
  <c r="Z268" i="122"/>
  <c r="AK268" i="122"/>
  <c r="AL268" i="122" s="1"/>
  <c r="AI247" i="122"/>
  <c r="AT247" i="122"/>
  <c r="AU247" i="122" s="1"/>
  <c r="AI281" i="122"/>
  <c r="AT281" i="122"/>
  <c r="AU281" i="122" s="1"/>
  <c r="CJ250" i="122"/>
  <c r="CK250" i="122" s="1"/>
  <c r="BY250" i="122"/>
  <c r="CG308" i="122"/>
  <c r="CH308" i="122" s="1"/>
  <c r="BV308" i="122"/>
  <c r="AF256" i="122"/>
  <c r="AQ256" i="122"/>
  <c r="AR256" i="122" s="1"/>
  <c r="CD228" i="122"/>
  <c r="CE228" i="122" s="1"/>
  <c r="BS228" i="122"/>
  <c r="AI305" i="122"/>
  <c r="AT305" i="122"/>
  <c r="AU305" i="122" s="1"/>
  <c r="CA276" i="122"/>
  <c r="CB276" i="122" s="1"/>
  <c r="BP276" i="122"/>
  <c r="AK246" i="122"/>
  <c r="AL246" i="122" s="1"/>
  <c r="Z246" i="122"/>
  <c r="CJ253" i="122"/>
  <c r="CK253" i="122" s="1"/>
  <c r="BY253" i="122"/>
  <c r="AF264" i="122"/>
  <c r="AQ264" i="122"/>
  <c r="AR264" i="122" s="1"/>
  <c r="AT237" i="122"/>
  <c r="AU237" i="122" s="1"/>
  <c r="AI237" i="122"/>
  <c r="BY286" i="122"/>
  <c r="CJ286" i="122"/>
  <c r="CK286" i="122" s="1"/>
  <c r="AT270" i="122"/>
  <c r="AU270" i="122" s="1"/>
  <c r="AI270" i="122"/>
  <c r="AQ241" i="122"/>
  <c r="AR241" i="122" s="1"/>
  <c r="AF241" i="122"/>
  <c r="BP225" i="122"/>
  <c r="CA225" i="122"/>
  <c r="CB225" i="122" s="1"/>
  <c r="Z225" i="122"/>
  <c r="AK225" i="122"/>
  <c r="AL225" i="122" s="1"/>
  <c r="AK208" i="122"/>
  <c r="AL208" i="122" s="1"/>
  <c r="Z208" i="122"/>
  <c r="BR201" i="122"/>
  <c r="BO201" i="122"/>
  <c r="BX201" i="122"/>
  <c r="BU201" i="122"/>
  <c r="BV186" i="122"/>
  <c r="CG186" i="122"/>
  <c r="CH186" i="122" s="1"/>
  <c r="BS231" i="122"/>
  <c r="CD231" i="122"/>
  <c r="CE231" i="122" s="1"/>
  <c r="CM231" i="122" s="1"/>
  <c r="BR220" i="122"/>
  <c r="BU220" i="122"/>
  <c r="BO220" i="122"/>
  <c r="BX220" i="122"/>
  <c r="AQ227" i="122"/>
  <c r="AR227" i="122" s="1"/>
  <c r="AF227" i="122"/>
  <c r="BS185" i="122"/>
  <c r="CD185" i="122"/>
  <c r="CE185" i="122" s="1"/>
  <c r="BV212" i="122"/>
  <c r="CG212" i="122"/>
  <c r="CH212" i="122" s="1"/>
  <c r="BU184" i="122"/>
  <c r="BR184" i="122"/>
  <c r="BX184" i="122"/>
  <c r="BO184" i="122"/>
  <c r="BP200" i="122"/>
  <c r="CA200" i="122"/>
  <c r="CB200" i="122" s="1"/>
  <c r="AI190" i="122"/>
  <c r="AT190" i="122"/>
  <c r="AU190" i="122" s="1"/>
  <c r="BC179" i="122"/>
  <c r="AZ179" i="122"/>
  <c r="AW179" i="122"/>
  <c r="CG207" i="122"/>
  <c r="CH207" i="122" s="1"/>
  <c r="CM207" i="122" s="1"/>
  <c r="BV207" i="122"/>
  <c r="BU188" i="122"/>
  <c r="BR188" i="122"/>
  <c r="BO188" i="122"/>
  <c r="BX188" i="122"/>
  <c r="AZ178" i="122"/>
  <c r="AW178" i="122"/>
  <c r="BC178" i="122"/>
  <c r="N153" i="122"/>
  <c r="V153" i="122"/>
  <c r="W153" i="122" s="1"/>
  <c r="AW136" i="122"/>
  <c r="BC136" i="122"/>
  <c r="AZ136" i="122"/>
  <c r="BC165" i="122"/>
  <c r="AW165" i="122"/>
  <c r="AZ165" i="122"/>
  <c r="H161" i="122"/>
  <c r="P161" i="122"/>
  <c r="Q161" i="122" s="1"/>
  <c r="H157" i="122"/>
  <c r="P157" i="122"/>
  <c r="Q157" i="122" s="1"/>
  <c r="N140" i="122"/>
  <c r="V140" i="122"/>
  <c r="W140" i="122" s="1"/>
  <c r="BF146" i="122"/>
  <c r="BG146" i="122" s="1"/>
  <c r="AX146" i="122"/>
  <c r="CL146" i="122" s="1"/>
  <c r="H124" i="122"/>
  <c r="P124" i="122"/>
  <c r="Q124" i="122" s="1"/>
  <c r="BF133" i="122"/>
  <c r="BG133" i="122" s="1"/>
  <c r="AX133" i="122"/>
  <c r="V101" i="122"/>
  <c r="W101" i="122" s="1"/>
  <c r="N101" i="122"/>
  <c r="H169" i="122"/>
  <c r="P169" i="122"/>
  <c r="Q169" i="122" s="1"/>
  <c r="K44" i="122"/>
  <c r="S44" i="122"/>
  <c r="T44" i="122" s="1"/>
  <c r="AZ109" i="122"/>
  <c r="BC109" i="122"/>
  <c r="AW109" i="122"/>
  <c r="AX73" i="122"/>
  <c r="CL73" i="122" s="1"/>
  <c r="BF73" i="122"/>
  <c r="BG73" i="122" s="1"/>
  <c r="H32" i="122"/>
  <c r="P32" i="122"/>
  <c r="Q32" i="122" s="1"/>
  <c r="S102" i="122"/>
  <c r="T102" i="122" s="1"/>
  <c r="K102" i="122"/>
  <c r="BC56" i="122"/>
  <c r="AZ56" i="122"/>
  <c r="AW56" i="122"/>
  <c r="BL137" i="122"/>
  <c r="BM137" i="122" s="1"/>
  <c r="BD137" i="122"/>
  <c r="K98" i="122"/>
  <c r="S98" i="122"/>
  <c r="T98" i="122" s="1"/>
  <c r="S145" i="122"/>
  <c r="T145" i="122" s="1"/>
  <c r="K145" i="122"/>
  <c r="P53" i="122"/>
  <c r="Q53" i="122" s="1"/>
  <c r="H53" i="122"/>
  <c r="BI50" i="122"/>
  <c r="BJ50" i="122" s="1"/>
  <c r="BA50" i="122"/>
  <c r="P103" i="122"/>
  <c r="Q103" i="122" s="1"/>
  <c r="H103" i="122"/>
  <c r="BL144" i="122"/>
  <c r="BM144" i="122" s="1"/>
  <c r="BD144" i="122"/>
  <c r="BL73" i="122"/>
  <c r="BM73" i="122" s="1"/>
  <c r="BD73" i="122"/>
  <c r="BC29" i="122"/>
  <c r="AZ29" i="122"/>
  <c r="AW29" i="122"/>
  <c r="BD67" i="122"/>
  <c r="BL67" i="122"/>
  <c r="BM67" i="122" s="1"/>
  <c r="K12" i="122"/>
  <c r="S12" i="122"/>
  <c r="T12" i="122" s="1"/>
  <c r="S72" i="122"/>
  <c r="T72" i="122" s="1"/>
  <c r="K72" i="122"/>
  <c r="AX17" i="122"/>
  <c r="BF17" i="122"/>
  <c r="BG17" i="122" s="1"/>
  <c r="BD79" i="122"/>
  <c r="BL79" i="122"/>
  <c r="BM79" i="122" s="1"/>
  <c r="P14" i="122"/>
  <c r="Q14" i="122" s="1"/>
  <c r="H14" i="122"/>
  <c r="AE71" i="121"/>
  <c r="AF71" i="121" s="1"/>
  <c r="M71" i="121"/>
  <c r="P71" i="121" s="1"/>
  <c r="AB71" i="121"/>
  <c r="AC71" i="121" s="1"/>
  <c r="Y71" i="121"/>
  <c r="Z71" i="121" s="1"/>
  <c r="S71" i="121"/>
  <c r="T71" i="121" s="1"/>
  <c r="BC41" i="122"/>
  <c r="AZ41" i="122"/>
  <c r="AW41" i="122"/>
  <c r="P85" i="121"/>
  <c r="BF25" i="122"/>
  <c r="BG25" i="122" s="1"/>
  <c r="AX25" i="122"/>
  <c r="Q22" i="121"/>
  <c r="AP22" i="121" s="1"/>
  <c r="AQ22" i="121" s="1"/>
  <c r="AR22" i="121" s="1"/>
  <c r="P9" i="121"/>
  <c r="V95" i="122"/>
  <c r="W95" i="122" s="1"/>
  <c r="N95" i="122"/>
  <c r="AE86" i="121"/>
  <c r="AF86" i="121" s="1"/>
  <c r="M86" i="121"/>
  <c r="P86" i="121" s="1"/>
  <c r="AB86" i="121"/>
  <c r="AC86" i="121" s="1"/>
  <c r="Y86" i="121"/>
  <c r="Z86" i="121" s="1"/>
  <c r="S86" i="121"/>
  <c r="T86" i="121" s="1"/>
  <c r="BR335" i="122"/>
  <c r="BX335" i="122"/>
  <c r="BU335" i="122"/>
  <c r="BO335" i="122"/>
  <c r="AT342" i="122"/>
  <c r="AU342" i="122" s="1"/>
  <c r="AI342" i="122"/>
  <c r="AK307" i="122"/>
  <c r="AL307" i="122" s="1"/>
  <c r="Z307" i="122"/>
  <c r="AT327" i="122"/>
  <c r="AU327" i="122" s="1"/>
  <c r="AI327" i="122"/>
  <c r="BO261" i="122"/>
  <c r="BR261" i="122"/>
  <c r="BU261" i="122"/>
  <c r="BX261" i="122"/>
  <c r="BR283" i="122"/>
  <c r="BU283" i="122"/>
  <c r="BO283" i="122"/>
  <c r="BX283" i="122"/>
  <c r="CD318" i="122"/>
  <c r="CE318" i="122" s="1"/>
  <c r="BS318" i="122"/>
  <c r="CD293" i="122"/>
  <c r="CE293" i="122" s="1"/>
  <c r="BS293" i="122"/>
  <c r="AT285" i="122"/>
  <c r="AU285" i="122" s="1"/>
  <c r="AI285" i="122"/>
  <c r="AC290" i="122"/>
  <c r="AN290" i="122"/>
  <c r="AO290" i="122" s="1"/>
  <c r="AT268" i="122"/>
  <c r="AU268" i="122" s="1"/>
  <c r="AI268" i="122"/>
  <c r="AI243" i="122"/>
  <c r="AT243" i="122"/>
  <c r="AU243" i="122" s="1"/>
  <c r="AI300" i="122"/>
  <c r="AT300" i="122"/>
  <c r="AU300" i="122" s="1"/>
  <c r="BS308" i="122"/>
  <c r="CD308" i="122"/>
  <c r="CE308" i="122" s="1"/>
  <c r="BO256" i="122"/>
  <c r="BU256" i="122"/>
  <c r="BX256" i="122"/>
  <c r="BR256" i="122"/>
  <c r="AK317" i="122"/>
  <c r="AL317" i="122" s="1"/>
  <c r="Z317" i="122"/>
  <c r="AK252" i="122"/>
  <c r="AL252" i="122" s="1"/>
  <c r="Z252" i="122"/>
  <c r="BS276" i="122"/>
  <c r="CD276" i="122"/>
  <c r="CE276" i="122" s="1"/>
  <c r="BU264" i="122"/>
  <c r="BR264" i="122"/>
  <c r="BX264" i="122"/>
  <c r="BO264" i="122"/>
  <c r="AT235" i="122"/>
  <c r="AU235" i="122" s="1"/>
  <c r="AI235" i="122"/>
  <c r="AK218" i="122"/>
  <c r="AL218" i="122" s="1"/>
  <c r="Z218" i="122"/>
  <c r="BU218" i="122"/>
  <c r="BO218" i="122"/>
  <c r="BR218" i="122"/>
  <c r="BX218" i="122"/>
  <c r="CG234" i="122"/>
  <c r="CH234" i="122" s="1"/>
  <c r="BV234" i="122"/>
  <c r="BR270" i="122"/>
  <c r="BO270" i="122"/>
  <c r="BX270" i="122"/>
  <c r="BU270" i="122"/>
  <c r="AN241" i="122"/>
  <c r="AO241" i="122" s="1"/>
  <c r="AC241" i="122"/>
  <c r="AC223" i="122"/>
  <c r="AN223" i="122"/>
  <c r="AO223" i="122" s="1"/>
  <c r="CD225" i="122"/>
  <c r="CE225" i="122" s="1"/>
  <c r="BS225" i="122"/>
  <c r="AC225" i="122"/>
  <c r="AN225" i="122"/>
  <c r="AO225" i="122" s="1"/>
  <c r="BP194" i="122"/>
  <c r="CA194" i="122"/>
  <c r="CB194" i="122" s="1"/>
  <c r="Z201" i="122"/>
  <c r="AK201" i="122"/>
  <c r="AL201" i="122" s="1"/>
  <c r="BR213" i="122"/>
  <c r="BO213" i="122"/>
  <c r="BX213" i="122"/>
  <c r="BU213" i="122"/>
  <c r="CD274" i="122"/>
  <c r="CE274" i="122" s="1"/>
  <c r="BS274" i="122"/>
  <c r="BU230" i="122"/>
  <c r="BO230" i="122"/>
  <c r="BX230" i="122"/>
  <c r="BR230" i="122"/>
  <c r="AN220" i="122"/>
  <c r="AO220" i="122" s="1"/>
  <c r="AC220" i="122"/>
  <c r="BO227" i="122"/>
  <c r="BR227" i="122"/>
  <c r="BU227" i="122"/>
  <c r="BX227" i="122"/>
  <c r="BV185" i="122"/>
  <c r="CG185" i="122"/>
  <c r="CH185" i="122" s="1"/>
  <c r="CJ212" i="122"/>
  <c r="CK212" i="122" s="1"/>
  <c r="BY212" i="122"/>
  <c r="AK184" i="122"/>
  <c r="AL184" i="122" s="1"/>
  <c r="Z184" i="122"/>
  <c r="CD200" i="122"/>
  <c r="CE200" i="122" s="1"/>
  <c r="BS200" i="122"/>
  <c r="BP189" i="122"/>
  <c r="CA189" i="122"/>
  <c r="CB189" i="122" s="1"/>
  <c r="BI176" i="122"/>
  <c r="BJ176" i="122" s="1"/>
  <c r="CM176" i="122" s="1"/>
  <c r="BA176" i="122"/>
  <c r="CL176" i="122" s="1"/>
  <c r="CJ207" i="122"/>
  <c r="CK207" i="122" s="1"/>
  <c r="BY207" i="122"/>
  <c r="H178" i="122"/>
  <c r="P178" i="122"/>
  <c r="Q178" i="122" s="1"/>
  <c r="P150" i="122"/>
  <c r="Q150" i="122" s="1"/>
  <c r="H150" i="122"/>
  <c r="H136" i="122"/>
  <c r="P136" i="122"/>
  <c r="Q136" i="122" s="1"/>
  <c r="H165" i="122"/>
  <c r="P165" i="122"/>
  <c r="Q165" i="122" s="1"/>
  <c r="AZ91" i="122"/>
  <c r="AW91" i="122"/>
  <c r="BC91" i="122"/>
  <c r="S157" i="122"/>
  <c r="T157" i="122" s="1"/>
  <c r="K157" i="122"/>
  <c r="AZ139" i="122"/>
  <c r="AW139" i="122"/>
  <c r="BC139" i="122"/>
  <c r="BC177" i="122"/>
  <c r="AZ177" i="122"/>
  <c r="AW177" i="122"/>
  <c r="BI146" i="122"/>
  <c r="BJ146" i="122" s="1"/>
  <c r="BA146" i="122"/>
  <c r="BI133" i="122"/>
  <c r="BJ133" i="122" s="1"/>
  <c r="BA133" i="122"/>
  <c r="P101" i="122"/>
  <c r="Q101" i="122" s="1"/>
  <c r="H101" i="122"/>
  <c r="N169" i="122"/>
  <c r="V169" i="122"/>
  <c r="W169" i="122" s="1"/>
  <c r="H42" i="122"/>
  <c r="P42" i="122"/>
  <c r="Q42" i="122" s="1"/>
  <c r="S109" i="122"/>
  <c r="T109" i="122" s="1"/>
  <c r="K109" i="122"/>
  <c r="AZ66" i="122"/>
  <c r="AW66" i="122"/>
  <c r="BC66" i="122"/>
  <c r="V102" i="122"/>
  <c r="W102" i="122" s="1"/>
  <c r="N102" i="122"/>
  <c r="K53" i="122"/>
  <c r="S53" i="122"/>
  <c r="T53" i="122" s="1"/>
  <c r="BI137" i="122"/>
  <c r="BJ137" i="122" s="1"/>
  <c r="BA137" i="122"/>
  <c r="V98" i="122"/>
  <c r="W98" i="122" s="1"/>
  <c r="N98" i="122"/>
  <c r="P70" i="122"/>
  <c r="Q70" i="122" s="1"/>
  <c r="H70" i="122"/>
  <c r="BF93" i="122"/>
  <c r="BG93" i="122" s="1"/>
  <c r="AX93" i="122"/>
  <c r="AZ103" i="122"/>
  <c r="BC103" i="122"/>
  <c r="AW103" i="122"/>
  <c r="BC77" i="122"/>
  <c r="AZ77" i="122"/>
  <c r="AW77" i="122"/>
  <c r="V40" i="122"/>
  <c r="W40" i="122" s="1"/>
  <c r="N40" i="122"/>
  <c r="V103" i="122"/>
  <c r="W103" i="122" s="1"/>
  <c r="N103" i="122"/>
  <c r="BL61" i="122"/>
  <c r="BM61" i="122" s="1"/>
  <c r="BD61" i="122"/>
  <c r="P29" i="122"/>
  <c r="Q29" i="122" s="1"/>
  <c r="H29" i="122"/>
  <c r="N72" i="122"/>
  <c r="V72" i="122"/>
  <c r="W72" i="122" s="1"/>
  <c r="P48" i="122"/>
  <c r="Q48" i="122" s="1"/>
  <c r="H48" i="122"/>
  <c r="J218" i="121"/>
  <c r="K207" i="121"/>
  <c r="K218" i="121" s="1"/>
  <c r="AE69" i="121"/>
  <c r="AF69" i="121" s="1"/>
  <c r="M69" i="121"/>
  <c r="P69" i="121" s="1"/>
  <c r="AB69" i="121"/>
  <c r="AC69" i="121" s="1"/>
  <c r="Y69" i="121"/>
  <c r="Z69" i="121" s="1"/>
  <c r="S69" i="121"/>
  <c r="T69" i="121" s="1"/>
  <c r="BC14" i="122"/>
  <c r="AZ14" i="122"/>
  <c r="AW14" i="122"/>
  <c r="P41" i="122"/>
  <c r="Q41" i="122" s="1"/>
  <c r="H41" i="122"/>
  <c r="J231" i="121"/>
  <c r="K220" i="121"/>
  <c r="K231" i="121" s="1"/>
  <c r="BI25" i="122"/>
  <c r="BJ25" i="122" s="1"/>
  <c r="BA25" i="122"/>
  <c r="P72" i="121"/>
  <c r="V30" i="122"/>
  <c r="W30" i="122" s="1"/>
  <c r="N30" i="122"/>
  <c r="P61" i="121"/>
  <c r="AQ348" i="122"/>
  <c r="AR348" i="122" s="1"/>
  <c r="AF348" i="122"/>
  <c r="BY280" i="122"/>
  <c r="CJ280" i="122"/>
  <c r="CK280" i="122" s="1"/>
  <c r="BX181" i="122"/>
  <c r="BU181" i="122"/>
  <c r="BR181" i="122"/>
  <c r="BO181" i="122"/>
  <c r="V114" i="122"/>
  <c r="W114" i="122" s="1"/>
  <c r="N114" i="122"/>
  <c r="BF123" i="122"/>
  <c r="BG123" i="122" s="1"/>
  <c r="CM123" i="122" s="1"/>
  <c r="AX123" i="122"/>
  <c r="CL123" i="122" s="1"/>
  <c r="AF367" i="122"/>
  <c r="AQ367" i="122"/>
  <c r="AR367" i="122" s="1"/>
  <c r="CD361" i="122"/>
  <c r="CE361" i="122" s="1"/>
  <c r="BS361" i="122"/>
  <c r="CD324" i="122"/>
  <c r="CE324" i="122" s="1"/>
  <c r="BS324" i="122"/>
  <c r="CL324" i="122" s="1"/>
  <c r="BS341" i="122"/>
  <c r="CD341" i="122"/>
  <c r="CE341" i="122" s="1"/>
  <c r="AC337" i="122"/>
  <c r="AN337" i="122"/>
  <c r="AO337" i="122" s="1"/>
  <c r="AI318" i="122"/>
  <c r="AT318" i="122"/>
  <c r="AU318" i="122" s="1"/>
  <c r="AK325" i="122"/>
  <c r="AL325" i="122" s="1"/>
  <c r="Z325" i="122"/>
  <c r="AK333" i="122"/>
  <c r="AL333" i="122" s="1"/>
  <c r="Z333" i="122"/>
  <c r="AT259" i="122"/>
  <c r="AU259" i="122" s="1"/>
  <c r="AI259" i="122"/>
  <c r="BX362" i="122"/>
  <c r="BU362" i="122"/>
  <c r="BR362" i="122"/>
  <c r="BO362" i="122"/>
  <c r="BS365" i="122"/>
  <c r="CD365" i="122"/>
  <c r="CE365" i="122" s="1"/>
  <c r="AQ365" i="122"/>
  <c r="AR365" i="122" s="1"/>
  <c r="AF365" i="122"/>
  <c r="CA364" i="122"/>
  <c r="CB364" i="122" s="1"/>
  <c r="BP364" i="122"/>
  <c r="AT361" i="122"/>
  <c r="AU361" i="122" s="1"/>
  <c r="AI361" i="122"/>
  <c r="AI368" i="122"/>
  <c r="AT368" i="122"/>
  <c r="AU368" i="122" s="1"/>
  <c r="AI335" i="122"/>
  <c r="AT335" i="122"/>
  <c r="AU335" i="122" s="1"/>
  <c r="BV352" i="122"/>
  <c r="CG352" i="122"/>
  <c r="CH352" i="122" s="1"/>
  <c r="AC356" i="122"/>
  <c r="AN356" i="122"/>
  <c r="AO356" i="122" s="1"/>
  <c r="AN322" i="122"/>
  <c r="AO322" i="122" s="1"/>
  <c r="AC322" i="122"/>
  <c r="BS334" i="122"/>
  <c r="CD334" i="122"/>
  <c r="CE334" i="122" s="1"/>
  <c r="P26" i="124"/>
  <c r="BR342" i="122"/>
  <c r="BO342" i="122"/>
  <c r="BX342" i="122"/>
  <c r="BU342" i="122"/>
  <c r="CJ328" i="122"/>
  <c r="CK328" i="122" s="1"/>
  <c r="BY328" i="122"/>
  <c r="AT337" i="122"/>
  <c r="AU337" i="122" s="1"/>
  <c r="AI337" i="122"/>
  <c r="AC307" i="122"/>
  <c r="AN307" i="122"/>
  <c r="AO307" i="122" s="1"/>
  <c r="AI325" i="122"/>
  <c r="AT325" i="122"/>
  <c r="AU325" i="122" s="1"/>
  <c r="AQ327" i="122"/>
  <c r="AR327" i="122" s="1"/>
  <c r="AF327" i="122"/>
  <c r="AT333" i="122"/>
  <c r="AU333" i="122" s="1"/>
  <c r="AI333" i="122"/>
  <c r="BP304" i="122"/>
  <c r="CA304" i="122"/>
  <c r="CB304" i="122" s="1"/>
  <c r="BO273" i="122"/>
  <c r="BX273" i="122"/>
  <c r="BR273" i="122"/>
  <c r="BU273" i="122"/>
  <c r="CG277" i="122"/>
  <c r="CH277" i="122" s="1"/>
  <c r="BV277" i="122"/>
  <c r="CG279" i="122"/>
  <c r="CH279" i="122" s="1"/>
  <c r="BV279" i="122"/>
  <c r="CA284" i="122"/>
  <c r="CB284" i="122" s="1"/>
  <c r="BP284" i="122"/>
  <c r="CL284" i="122" s="1"/>
  <c r="BY318" i="122"/>
  <c r="CJ318" i="122"/>
  <c r="CK318" i="122" s="1"/>
  <c r="CG293" i="122"/>
  <c r="CH293" i="122" s="1"/>
  <c r="BV293" i="122"/>
  <c r="AQ285" i="122"/>
  <c r="AR285" i="122" s="1"/>
  <c r="AF285" i="122"/>
  <c r="AQ255" i="122"/>
  <c r="AR255" i="122" s="1"/>
  <c r="AF255" i="122"/>
  <c r="BR290" i="122"/>
  <c r="BO290" i="122"/>
  <c r="BX290" i="122"/>
  <c r="BU290" i="122"/>
  <c r="AQ298" i="122"/>
  <c r="AR298" i="122" s="1"/>
  <c r="AF298" i="122"/>
  <c r="BO268" i="122"/>
  <c r="BU268" i="122"/>
  <c r="BX268" i="122"/>
  <c r="BR268" i="122"/>
  <c r="AT252" i="122"/>
  <c r="AU252" i="122" s="1"/>
  <c r="AI252" i="122"/>
  <c r="AC300" i="122"/>
  <c r="AN300" i="122"/>
  <c r="AO300" i="122" s="1"/>
  <c r="BY308" i="122"/>
  <c r="CJ308" i="122"/>
  <c r="CK308" i="122" s="1"/>
  <c r="BY252" i="122"/>
  <c r="CJ252" i="122"/>
  <c r="CK252" i="122" s="1"/>
  <c r="AT317" i="122"/>
  <c r="AU317" i="122" s="1"/>
  <c r="AI317" i="122"/>
  <c r="AF252" i="122"/>
  <c r="AQ252" i="122"/>
  <c r="AR252" i="122" s="1"/>
  <c r="CG276" i="122"/>
  <c r="CH276" i="122" s="1"/>
  <c r="BV276" i="122"/>
  <c r="CA242" i="122"/>
  <c r="CB242" i="122" s="1"/>
  <c r="BP242" i="122"/>
  <c r="AN264" i="122"/>
  <c r="AO264" i="122" s="1"/>
  <c r="AC264" i="122"/>
  <c r="CG233" i="122"/>
  <c r="CH233" i="122" s="1"/>
  <c r="BV233" i="122"/>
  <c r="AF211" i="122"/>
  <c r="AQ211" i="122"/>
  <c r="AR211" i="122" s="1"/>
  <c r="AF218" i="122"/>
  <c r="AQ218" i="122"/>
  <c r="AR218" i="122" s="1"/>
  <c r="CJ234" i="122"/>
  <c r="CK234" i="122" s="1"/>
  <c r="BY234" i="122"/>
  <c r="AK270" i="122"/>
  <c r="AL270" i="122" s="1"/>
  <c r="Z270" i="122"/>
  <c r="CD238" i="122"/>
  <c r="CE238" i="122" s="1"/>
  <c r="BS238" i="122"/>
  <c r="AQ223" i="122"/>
  <c r="AR223" i="122" s="1"/>
  <c r="AF223" i="122"/>
  <c r="BY210" i="122"/>
  <c r="CJ210" i="122"/>
  <c r="CK210" i="122" s="1"/>
  <c r="AF225" i="122"/>
  <c r="AQ225" i="122"/>
  <c r="AR225" i="122" s="1"/>
  <c r="AF193" i="122"/>
  <c r="AQ193" i="122"/>
  <c r="AR193" i="122" s="1"/>
  <c r="BV195" i="122"/>
  <c r="CG195" i="122"/>
  <c r="CH195" i="122" s="1"/>
  <c r="Z199" i="122"/>
  <c r="AK199" i="122"/>
  <c r="AL199" i="122" s="1"/>
  <c r="AN206" i="122"/>
  <c r="AO206" i="122" s="1"/>
  <c r="AC206" i="122"/>
  <c r="BP274" i="122"/>
  <c r="CA274" i="122"/>
  <c r="CB274" i="122" s="1"/>
  <c r="AN230" i="122"/>
  <c r="AO230" i="122" s="1"/>
  <c r="AC230" i="122"/>
  <c r="BR193" i="122"/>
  <c r="BO193" i="122"/>
  <c r="BX193" i="122"/>
  <c r="BU193" i="122"/>
  <c r="AT220" i="122"/>
  <c r="AU220" i="122" s="1"/>
  <c r="AI220" i="122"/>
  <c r="AQ198" i="122"/>
  <c r="AR198" i="122" s="1"/>
  <c r="AF198" i="122"/>
  <c r="BS219" i="122"/>
  <c r="CD219" i="122"/>
  <c r="CE219" i="122" s="1"/>
  <c r="AQ184" i="122"/>
  <c r="AR184" i="122" s="1"/>
  <c r="AF184" i="122"/>
  <c r="BX183" i="122"/>
  <c r="BU183" i="122"/>
  <c r="BR183" i="122"/>
  <c r="BO183" i="122"/>
  <c r="CG200" i="122"/>
  <c r="CH200" i="122" s="1"/>
  <c r="BV200" i="122"/>
  <c r="BS189" i="122"/>
  <c r="CD189" i="122"/>
  <c r="CE189" i="122" s="1"/>
  <c r="BU191" i="122"/>
  <c r="BR191" i="122"/>
  <c r="BO191" i="122"/>
  <c r="BX191" i="122"/>
  <c r="P174" i="122"/>
  <c r="Q174" i="122" s="1"/>
  <c r="H174" i="122"/>
  <c r="CA198" i="122"/>
  <c r="CB198" i="122" s="1"/>
  <c r="BP198" i="122"/>
  <c r="H156" i="122"/>
  <c r="P156" i="122"/>
  <c r="Q156" i="122" s="1"/>
  <c r="K178" i="122"/>
  <c r="S178" i="122"/>
  <c r="T178" i="122" s="1"/>
  <c r="CL171" i="122"/>
  <c r="CN171" i="122" s="1"/>
  <c r="S150" i="122"/>
  <c r="T150" i="122" s="1"/>
  <c r="K150" i="122"/>
  <c r="CL159" i="122"/>
  <c r="N165" i="122"/>
  <c r="V165" i="122"/>
  <c r="W165" i="122" s="1"/>
  <c r="BA149" i="122"/>
  <c r="BI149" i="122"/>
  <c r="BJ149" i="122" s="1"/>
  <c r="AX121" i="122"/>
  <c r="BF121" i="122"/>
  <c r="BG121" i="122" s="1"/>
  <c r="BC157" i="122"/>
  <c r="AW157" i="122"/>
  <c r="AZ157" i="122"/>
  <c r="P177" i="122"/>
  <c r="Q177" i="122" s="1"/>
  <c r="H177" i="122"/>
  <c r="BL146" i="122"/>
  <c r="BM146" i="122" s="1"/>
  <c r="BD146" i="122"/>
  <c r="P106" i="122"/>
  <c r="Q106" i="122" s="1"/>
  <c r="H106" i="122"/>
  <c r="BD107" i="122"/>
  <c r="BL107" i="122"/>
  <c r="BM107" i="122" s="1"/>
  <c r="CM107" i="122" s="1"/>
  <c r="BC169" i="122"/>
  <c r="AZ169" i="122"/>
  <c r="AW169" i="122"/>
  <c r="BA92" i="122"/>
  <c r="BI92" i="122"/>
  <c r="BJ92" i="122" s="1"/>
  <c r="AW35" i="122"/>
  <c r="AZ35" i="122"/>
  <c r="BC35" i="122"/>
  <c r="AX61" i="122"/>
  <c r="CL61" i="122" s="1"/>
  <c r="CN61" i="122" s="1"/>
  <c r="BF61" i="122"/>
  <c r="BG61" i="122" s="1"/>
  <c r="CM61" i="122" s="1"/>
  <c r="H51" i="122"/>
  <c r="P51" i="122"/>
  <c r="Q51" i="122" s="1"/>
  <c r="BF137" i="122"/>
  <c r="BG137" i="122" s="1"/>
  <c r="CM137" i="122" s="1"/>
  <c r="AX137" i="122"/>
  <c r="V97" i="122"/>
  <c r="W97" i="122" s="1"/>
  <c r="N97" i="122"/>
  <c r="BC63" i="122"/>
  <c r="AZ63" i="122"/>
  <c r="AW63" i="122"/>
  <c r="BL93" i="122"/>
  <c r="BM93" i="122" s="1"/>
  <c r="BD93" i="122"/>
  <c r="H100" i="122"/>
  <c r="P100" i="122"/>
  <c r="Q100" i="122" s="1"/>
  <c r="BI74" i="122"/>
  <c r="BJ74" i="122" s="1"/>
  <c r="CM74" i="122" s="1"/>
  <c r="BA74" i="122"/>
  <c r="CL74" i="122" s="1"/>
  <c r="BI38" i="122"/>
  <c r="BJ38" i="122" s="1"/>
  <c r="BA38" i="122"/>
  <c r="S103" i="122"/>
  <c r="T103" i="122" s="1"/>
  <c r="K103" i="122"/>
  <c r="BL49" i="122"/>
  <c r="BM49" i="122" s="1"/>
  <c r="BD49" i="122"/>
  <c r="S29" i="122"/>
  <c r="T29" i="122" s="1"/>
  <c r="K29" i="122"/>
  <c r="S48" i="122"/>
  <c r="T48" i="122" s="1"/>
  <c r="K48" i="122"/>
  <c r="AE67" i="121"/>
  <c r="AF67" i="121" s="1"/>
  <c r="M67" i="121"/>
  <c r="P67" i="121" s="1"/>
  <c r="AB67" i="121"/>
  <c r="AC67" i="121" s="1"/>
  <c r="Y67" i="121"/>
  <c r="Z67" i="121" s="1"/>
  <c r="S67" i="121"/>
  <c r="T67" i="121" s="1"/>
  <c r="BC31" i="122"/>
  <c r="AZ31" i="122"/>
  <c r="AW31" i="122"/>
  <c r="V13" i="122"/>
  <c r="W13" i="122" s="1"/>
  <c r="CM13" i="122" s="1"/>
  <c r="N13" i="122"/>
  <c r="CL13" i="122" s="1"/>
  <c r="S31" i="122"/>
  <c r="T31" i="122" s="1"/>
  <c r="K31" i="122"/>
  <c r="CL62" i="122"/>
  <c r="K41" i="122"/>
  <c r="S41" i="122"/>
  <c r="T41" i="122" s="1"/>
  <c r="BL25" i="122"/>
  <c r="BM25" i="122" s="1"/>
  <c r="BD25" i="122"/>
  <c r="AE52" i="121"/>
  <c r="AF52" i="121" s="1"/>
  <c r="M52" i="121"/>
  <c r="P52" i="121" s="1"/>
  <c r="AB52" i="121"/>
  <c r="AC52" i="121" s="1"/>
  <c r="Y52" i="121"/>
  <c r="Z52" i="121" s="1"/>
  <c r="S52" i="121"/>
  <c r="T52" i="121" s="1"/>
  <c r="AZ30" i="122"/>
  <c r="AW30" i="122"/>
  <c r="BC30" i="122"/>
  <c r="AE19" i="121"/>
  <c r="AF19" i="121" s="1"/>
  <c r="M19" i="121"/>
  <c r="AB19" i="121"/>
  <c r="AC19" i="121" s="1"/>
  <c r="Y19" i="121"/>
  <c r="Z19" i="121" s="1"/>
  <c r="S19" i="121"/>
  <c r="T19" i="121" s="1"/>
  <c r="AN26" i="121"/>
  <c r="AO26" i="121" s="1"/>
  <c r="AO34" i="121" s="1"/>
  <c r="V26" i="121"/>
  <c r="W26" i="121" s="1"/>
  <c r="W34" i="121" s="1"/>
  <c r="AK26" i="121"/>
  <c r="AL26" i="121" s="1"/>
  <c r="AL34" i="121" s="1"/>
  <c r="AH26" i="121"/>
  <c r="AI26" i="121" s="1"/>
  <c r="AI34" i="121" s="1"/>
  <c r="O26" i="121"/>
  <c r="O34" i="121" s="1"/>
  <c r="K34" i="121"/>
  <c r="Q12" i="121"/>
  <c r="AP12" i="121" s="1"/>
  <c r="AQ12" i="121" s="1"/>
  <c r="AR12" i="121" s="1"/>
  <c r="J64" i="121"/>
  <c r="K56" i="121"/>
  <c r="P60" i="121"/>
  <c r="Z359" i="122"/>
  <c r="AK359" i="122"/>
  <c r="AL359" i="122" s="1"/>
  <c r="Z328" i="122"/>
  <c r="AK328" i="122"/>
  <c r="AL328" i="122" s="1"/>
  <c r="CG349" i="122"/>
  <c r="CH349" i="122" s="1"/>
  <c r="BV349" i="122"/>
  <c r="AT271" i="122"/>
  <c r="AU271" i="122" s="1"/>
  <c r="AI271" i="122"/>
  <c r="BV258" i="122"/>
  <c r="CG258" i="122"/>
  <c r="CH258" i="122" s="1"/>
  <c r="AI275" i="122"/>
  <c r="AT275" i="122"/>
  <c r="AU275" i="122" s="1"/>
  <c r="BX216" i="122"/>
  <c r="BR216" i="122"/>
  <c r="BO216" i="122"/>
  <c r="BU216" i="122"/>
  <c r="AT208" i="122"/>
  <c r="AU208" i="122" s="1"/>
  <c r="AI208" i="122"/>
  <c r="BR232" i="122"/>
  <c r="BX232" i="122"/>
  <c r="BU232" i="122"/>
  <c r="BO232" i="122"/>
  <c r="CJ187" i="122"/>
  <c r="CK187" i="122" s="1"/>
  <c r="BY187" i="122"/>
  <c r="AC202" i="122"/>
  <c r="AN202" i="122"/>
  <c r="AO202" i="122" s="1"/>
  <c r="H108" i="122"/>
  <c r="CL108" i="122" s="1"/>
  <c r="P108" i="122"/>
  <c r="Q108" i="122" s="1"/>
  <c r="CM108" i="122" s="1"/>
  <c r="BL92" i="122"/>
  <c r="BM92" i="122" s="1"/>
  <c r="BD92" i="122"/>
  <c r="BS352" i="122"/>
  <c r="CD352" i="122"/>
  <c r="CE352" i="122" s="1"/>
  <c r="Z322" i="122"/>
  <c r="AK322" i="122"/>
  <c r="AL322" i="122" s="1"/>
  <c r="BP328" i="122"/>
  <c r="CA328" i="122"/>
  <c r="CB328" i="122" s="1"/>
  <c r="BY338" i="122"/>
  <c r="CJ338" i="122"/>
  <c r="CK338" i="122" s="1"/>
  <c r="AN302" i="122"/>
  <c r="AO302" i="122" s="1"/>
  <c r="AC302" i="122"/>
  <c r="Z361" i="122"/>
  <c r="AK361" i="122"/>
  <c r="AL361" i="122" s="1"/>
  <c r="BV363" i="122"/>
  <c r="CG363" i="122"/>
  <c r="CH363" i="122" s="1"/>
  <c r="CG361" i="122"/>
  <c r="CH361" i="122" s="1"/>
  <c r="BV361" i="122"/>
  <c r="AT362" i="122"/>
  <c r="AU362" i="122" s="1"/>
  <c r="AI362" i="122"/>
  <c r="CG359" i="122"/>
  <c r="CH359" i="122" s="1"/>
  <c r="BV359" i="122"/>
  <c r="AN332" i="122"/>
  <c r="AO332" i="122" s="1"/>
  <c r="AC332" i="122"/>
  <c r="BY352" i="122"/>
  <c r="CJ352" i="122"/>
  <c r="CK352" i="122" s="1"/>
  <c r="AF356" i="122"/>
  <c r="AQ356" i="122"/>
  <c r="AR356" i="122" s="1"/>
  <c r="CD316" i="122"/>
  <c r="CE316" i="122" s="1"/>
  <c r="BS316" i="122"/>
  <c r="AQ334" i="122"/>
  <c r="AR334" i="122" s="1"/>
  <c r="AF334" i="122"/>
  <c r="R15" i="124"/>
  <c r="R26" i="124" s="1"/>
  <c r="Q26" i="124"/>
  <c r="CA341" i="122"/>
  <c r="CB341" i="122" s="1"/>
  <c r="BP341" i="122"/>
  <c r="CM351" i="122"/>
  <c r="BS328" i="122"/>
  <c r="CD328" i="122"/>
  <c r="CE328" i="122" s="1"/>
  <c r="BO337" i="122"/>
  <c r="BX337" i="122"/>
  <c r="BU337" i="122"/>
  <c r="BR337" i="122"/>
  <c r="AQ307" i="122"/>
  <c r="AR307" i="122" s="1"/>
  <c r="AF307" i="122"/>
  <c r="BO325" i="122"/>
  <c r="BU325" i="122"/>
  <c r="BX325" i="122"/>
  <c r="BR325" i="122"/>
  <c r="BO327" i="122"/>
  <c r="BU327" i="122"/>
  <c r="BX327" i="122"/>
  <c r="BR327" i="122"/>
  <c r="BU333" i="122"/>
  <c r="BR333" i="122"/>
  <c r="BO333" i="122"/>
  <c r="BX333" i="122"/>
  <c r="AF263" i="122"/>
  <c r="CL263" i="122" s="1"/>
  <c r="AQ263" i="122"/>
  <c r="AR263" i="122" s="1"/>
  <c r="CM263" i="122" s="1"/>
  <c r="AC277" i="122"/>
  <c r="AN277" i="122"/>
  <c r="AO277" i="122" s="1"/>
  <c r="BR278" i="122"/>
  <c r="BO278" i="122"/>
  <c r="BX278" i="122"/>
  <c r="BU278" i="122"/>
  <c r="BP279" i="122"/>
  <c r="CA279" i="122"/>
  <c r="CB279" i="122" s="1"/>
  <c r="BV318" i="122"/>
  <c r="CG318" i="122"/>
  <c r="CH318" i="122" s="1"/>
  <c r="AQ258" i="122"/>
  <c r="AR258" i="122" s="1"/>
  <c r="CM258" i="122" s="1"/>
  <c r="AF258" i="122"/>
  <c r="CL258" i="122" s="1"/>
  <c r="AF289" i="122"/>
  <c r="CL289" i="122" s="1"/>
  <c r="CN289" i="122" s="1"/>
  <c r="AQ289" i="122"/>
  <c r="AR289" i="122" s="1"/>
  <c r="CM289" i="122" s="1"/>
  <c r="BO285" i="122"/>
  <c r="BX285" i="122"/>
  <c r="BU285" i="122"/>
  <c r="BR285" i="122"/>
  <c r="AQ290" i="122"/>
  <c r="AR290" i="122" s="1"/>
  <c r="AF290" i="122"/>
  <c r="AN298" i="122"/>
  <c r="AO298" i="122" s="1"/>
  <c r="AC298" i="122"/>
  <c r="AC268" i="122"/>
  <c r="AN268" i="122"/>
  <c r="AO268" i="122" s="1"/>
  <c r="BY251" i="122"/>
  <c r="CJ251" i="122"/>
  <c r="CK251" i="122" s="1"/>
  <c r="Z300" i="122"/>
  <c r="AK300" i="122"/>
  <c r="AL300" i="122" s="1"/>
  <c r="CG239" i="122"/>
  <c r="CH239" i="122" s="1"/>
  <c r="BV239" i="122"/>
  <c r="AI248" i="122"/>
  <c r="AT248" i="122"/>
  <c r="AU248" i="122" s="1"/>
  <c r="BO317" i="122"/>
  <c r="BX317" i="122"/>
  <c r="BU317" i="122"/>
  <c r="BR317" i="122"/>
  <c r="BY259" i="122"/>
  <c r="CJ259" i="122"/>
  <c r="CK259" i="122" s="1"/>
  <c r="CG272" i="122"/>
  <c r="CH272" i="122" s="1"/>
  <c r="BV272" i="122"/>
  <c r="Z295" i="122"/>
  <c r="AK295" i="122"/>
  <c r="AL295" i="122" s="1"/>
  <c r="Z242" i="122"/>
  <c r="AK242" i="122"/>
  <c r="AL242" i="122" s="1"/>
  <c r="BU248" i="122"/>
  <c r="BX248" i="122"/>
  <c r="BR248" i="122"/>
  <c r="BO248" i="122"/>
  <c r="AT264" i="122"/>
  <c r="AU264" i="122" s="1"/>
  <c r="AI264" i="122"/>
  <c r="AI319" i="122"/>
  <c r="AT319" i="122"/>
  <c r="AU319" i="122" s="1"/>
  <c r="AQ237" i="122"/>
  <c r="AR237" i="122" s="1"/>
  <c r="AF237" i="122"/>
  <c r="AI211" i="122"/>
  <c r="AT211" i="122"/>
  <c r="AU211" i="122" s="1"/>
  <c r="CA234" i="122"/>
  <c r="CB234" i="122" s="1"/>
  <c r="BP234" i="122"/>
  <c r="AC270" i="122"/>
  <c r="AN270" i="122"/>
  <c r="AO270" i="122" s="1"/>
  <c r="CG238" i="122"/>
  <c r="CH238" i="122" s="1"/>
  <c r="BV238" i="122"/>
  <c r="AT223" i="122"/>
  <c r="AU223" i="122" s="1"/>
  <c r="AI223" i="122"/>
  <c r="CA210" i="122"/>
  <c r="CB210" i="122" s="1"/>
  <c r="BP210" i="122"/>
  <c r="AT225" i="122"/>
  <c r="AU225" i="122" s="1"/>
  <c r="AI225" i="122"/>
  <c r="BP192" i="122"/>
  <c r="CA192" i="122"/>
  <c r="CB192" i="122" s="1"/>
  <c r="BS210" i="122"/>
  <c r="CD210" i="122"/>
  <c r="CE210" i="122" s="1"/>
  <c r="AC197" i="122"/>
  <c r="AN197" i="122"/>
  <c r="AO197" i="122" s="1"/>
  <c r="CL224" i="122"/>
  <c r="BU206" i="122"/>
  <c r="BO206" i="122"/>
  <c r="BX206" i="122"/>
  <c r="BR206" i="122"/>
  <c r="CG274" i="122"/>
  <c r="CH274" i="122" s="1"/>
  <c r="BV274" i="122"/>
  <c r="AF230" i="122"/>
  <c r="AQ230" i="122"/>
  <c r="AR230" i="122" s="1"/>
  <c r="CD186" i="122"/>
  <c r="CE186" i="122" s="1"/>
  <c r="BS186" i="122"/>
  <c r="BP217" i="122"/>
  <c r="CA217" i="122"/>
  <c r="CB217" i="122" s="1"/>
  <c r="AC198" i="122"/>
  <c r="AN198" i="122"/>
  <c r="AO198" i="122" s="1"/>
  <c r="CA219" i="122"/>
  <c r="CB219" i="122" s="1"/>
  <c r="BP219" i="122"/>
  <c r="CD182" i="122"/>
  <c r="CE182" i="122" s="1"/>
  <c r="BS182" i="122"/>
  <c r="BY200" i="122"/>
  <c r="CJ200" i="122"/>
  <c r="CK200" i="122" s="1"/>
  <c r="CG189" i="122"/>
  <c r="CH189" i="122" s="1"/>
  <c r="BV189" i="122"/>
  <c r="AK191" i="122"/>
  <c r="AL191" i="122" s="1"/>
  <c r="Z191" i="122"/>
  <c r="AK181" i="122"/>
  <c r="AL181" i="122" s="1"/>
  <c r="Z181" i="122"/>
  <c r="BS198" i="122"/>
  <c r="CD198" i="122"/>
  <c r="CE198" i="122" s="1"/>
  <c r="CM159" i="122"/>
  <c r="BC162" i="122"/>
  <c r="AZ162" i="122"/>
  <c r="AW162" i="122"/>
  <c r="P128" i="122"/>
  <c r="Q128" i="122" s="1"/>
  <c r="H128" i="122"/>
  <c r="S108" i="122"/>
  <c r="T108" i="122" s="1"/>
  <c r="K108" i="122"/>
  <c r="K130" i="122"/>
  <c r="S130" i="122"/>
  <c r="T130" i="122" s="1"/>
  <c r="BD149" i="122"/>
  <c r="BL149" i="122"/>
  <c r="BM149" i="122" s="1"/>
  <c r="V157" i="122"/>
  <c r="W157" i="122" s="1"/>
  <c r="N157" i="122"/>
  <c r="S177" i="122"/>
  <c r="T177" i="122" s="1"/>
  <c r="K177" i="122"/>
  <c r="AX127" i="122"/>
  <c r="BF127" i="122"/>
  <c r="BG127" i="122" s="1"/>
  <c r="BI143" i="122"/>
  <c r="BJ143" i="122" s="1"/>
  <c r="BA143" i="122"/>
  <c r="CL107" i="122"/>
  <c r="BC104" i="122"/>
  <c r="AZ104" i="122"/>
  <c r="AW104" i="122"/>
  <c r="S106" i="122"/>
  <c r="T106" i="122" s="1"/>
  <c r="K106" i="122"/>
  <c r="BA80" i="122"/>
  <c r="BI80" i="122"/>
  <c r="BJ80" i="122" s="1"/>
  <c r="S32" i="122"/>
  <c r="T32" i="122" s="1"/>
  <c r="K32" i="122"/>
  <c r="AZ54" i="122"/>
  <c r="AW54" i="122"/>
  <c r="BC54" i="122"/>
  <c r="BC44" i="122"/>
  <c r="AZ44" i="122"/>
  <c r="AW44" i="122"/>
  <c r="S97" i="122"/>
  <c r="T97" i="122" s="1"/>
  <c r="CM97" i="122" s="1"/>
  <c r="K97" i="122"/>
  <c r="P58" i="122"/>
  <c r="Q58" i="122" s="1"/>
  <c r="H58" i="122"/>
  <c r="BC70" i="122"/>
  <c r="AZ70" i="122"/>
  <c r="AW70" i="122"/>
  <c r="BA135" i="122"/>
  <c r="BI135" i="122"/>
  <c r="BJ135" i="122" s="1"/>
  <c r="S38" i="122"/>
  <c r="T38" i="122" s="1"/>
  <c r="K38" i="122"/>
  <c r="S100" i="122"/>
  <c r="T100" i="122" s="1"/>
  <c r="K100" i="122"/>
  <c r="BL37" i="122"/>
  <c r="BM37" i="122" s="1"/>
  <c r="BD37" i="122"/>
  <c r="N29" i="122"/>
  <c r="V29" i="122"/>
  <c r="W29" i="122" s="1"/>
  <c r="BF57" i="122"/>
  <c r="BG57" i="122" s="1"/>
  <c r="AX57" i="122"/>
  <c r="N48" i="122"/>
  <c r="V48" i="122"/>
  <c r="W48" i="122" s="1"/>
  <c r="K21" i="122"/>
  <c r="S21" i="122"/>
  <c r="T21" i="122" s="1"/>
  <c r="J166" i="121"/>
  <c r="K155" i="121"/>
  <c r="K166" i="121" s="1"/>
  <c r="BC26" i="122"/>
  <c r="AZ26" i="122"/>
  <c r="AW26" i="122"/>
  <c r="N31" i="122"/>
  <c r="V31" i="122"/>
  <c r="W31" i="122" s="1"/>
  <c r="CM62" i="122"/>
  <c r="N41" i="122"/>
  <c r="V41" i="122"/>
  <c r="W41" i="122" s="1"/>
  <c r="P83" i="121"/>
  <c r="AE50" i="121"/>
  <c r="AF50" i="121" s="1"/>
  <c r="M50" i="121"/>
  <c r="P50" i="121" s="1"/>
  <c r="AB50" i="121"/>
  <c r="AC50" i="121" s="1"/>
  <c r="Y50" i="121"/>
  <c r="Z50" i="121" s="1"/>
  <c r="S50" i="121"/>
  <c r="T50" i="121" s="1"/>
  <c r="P30" i="122"/>
  <c r="Q30" i="122" s="1"/>
  <c r="H30" i="122"/>
  <c r="S66" i="121"/>
  <c r="T66" i="121" s="1"/>
  <c r="AE66" i="121"/>
  <c r="AF66" i="121" s="1"/>
  <c r="M66" i="121"/>
  <c r="AB66" i="121"/>
  <c r="AC66" i="121" s="1"/>
  <c r="H74" i="121"/>
  <c r="Y66" i="121"/>
  <c r="Z66" i="121" s="1"/>
  <c r="AE21" i="121"/>
  <c r="AF21" i="121" s="1"/>
  <c r="M21" i="121"/>
  <c r="AB21" i="121"/>
  <c r="AC21" i="121" s="1"/>
  <c r="Y21" i="121"/>
  <c r="Z21" i="121" s="1"/>
  <c r="S21" i="121"/>
  <c r="T21" i="121" s="1"/>
  <c r="AH19" i="121"/>
  <c r="AI19" i="121" s="1"/>
  <c r="O19" i="121"/>
  <c r="AK19" i="121"/>
  <c r="AL19" i="121" s="1"/>
  <c r="V19" i="121"/>
  <c r="W19" i="121" s="1"/>
  <c r="AN19" i="121"/>
  <c r="AO19" i="121" s="1"/>
  <c r="P43" i="121"/>
  <c r="P31" i="121"/>
  <c r="P27" i="121"/>
  <c r="BS284" i="122"/>
  <c r="CD284" i="122"/>
  <c r="CE284" i="122" s="1"/>
  <c r="BR298" i="122"/>
  <c r="BO298" i="122"/>
  <c r="BX298" i="122"/>
  <c r="BU298" i="122"/>
  <c r="CG252" i="122"/>
  <c r="CH252" i="122" s="1"/>
  <c r="BV252" i="122"/>
  <c r="Z319" i="122"/>
  <c r="AK319" i="122"/>
  <c r="AL319" i="122" s="1"/>
  <c r="BY194" i="122"/>
  <c r="CJ194" i="122"/>
  <c r="CK194" i="122" s="1"/>
  <c r="H120" i="122"/>
  <c r="P120" i="122"/>
  <c r="Q120" i="122" s="1"/>
  <c r="S43" i="122"/>
  <c r="T43" i="122" s="1"/>
  <c r="CM43" i="122" s="1"/>
  <c r="K43" i="122"/>
  <c r="CL43" i="122" s="1"/>
  <c r="Z360" i="122"/>
  <c r="AK360" i="122"/>
  <c r="AL360" i="122" s="1"/>
  <c r="BU368" i="122"/>
  <c r="BR368" i="122"/>
  <c r="BO368" i="122"/>
  <c r="BX368" i="122"/>
  <c r="BV365" i="122"/>
  <c r="CG365" i="122"/>
  <c r="CH365" i="122" s="1"/>
  <c r="AF368" i="122"/>
  <c r="AQ368" i="122"/>
  <c r="AR368" i="122" s="1"/>
  <c r="CM366" i="122"/>
  <c r="AF273" i="122"/>
  <c r="AQ273" i="122"/>
  <c r="AR273" i="122" s="1"/>
  <c r="BY361" i="122"/>
  <c r="CJ361" i="122"/>
  <c r="CK361" i="122" s="1"/>
  <c r="CJ358" i="122"/>
  <c r="CK358" i="122" s="1"/>
  <c r="BY358" i="122"/>
  <c r="BO348" i="122"/>
  <c r="BU348" i="122"/>
  <c r="BR348" i="122"/>
  <c r="BX348" i="122"/>
  <c r="AF332" i="122"/>
  <c r="AQ332" i="122"/>
  <c r="AR332" i="122" s="1"/>
  <c r="AI356" i="122"/>
  <c r="AT356" i="122"/>
  <c r="AU356" i="122" s="1"/>
  <c r="AK334" i="122"/>
  <c r="AL334" i="122" s="1"/>
  <c r="Z334" i="122"/>
  <c r="BU313" i="122"/>
  <c r="BR313" i="122"/>
  <c r="BO313" i="122"/>
  <c r="BX313" i="122"/>
  <c r="CG328" i="122"/>
  <c r="CH328" i="122" s="1"/>
  <c r="BV328" i="122"/>
  <c r="AQ337" i="122"/>
  <c r="AR337" i="122" s="1"/>
  <c r="AF337" i="122"/>
  <c r="CA349" i="122"/>
  <c r="CB349" i="122" s="1"/>
  <c r="BP349" i="122"/>
  <c r="BU307" i="122"/>
  <c r="BO307" i="122"/>
  <c r="BR307" i="122"/>
  <c r="BX307" i="122"/>
  <c r="AQ325" i="122"/>
  <c r="AR325" i="122" s="1"/>
  <c r="AF325" i="122"/>
  <c r="BR266" i="122"/>
  <c r="BO266" i="122"/>
  <c r="BU266" i="122"/>
  <c r="BX266" i="122"/>
  <c r="AN327" i="122"/>
  <c r="AO327" i="122" s="1"/>
  <c r="AC327" i="122"/>
  <c r="AC333" i="122"/>
  <c r="AN333" i="122"/>
  <c r="AO333" i="122" s="1"/>
  <c r="AK277" i="122"/>
  <c r="AL277" i="122" s="1"/>
  <c r="Z277" i="122"/>
  <c r="CL277" i="122" s="1"/>
  <c r="AQ278" i="122"/>
  <c r="AR278" i="122" s="1"/>
  <c r="AF278" i="122"/>
  <c r="CA303" i="122"/>
  <c r="CB303" i="122" s="1"/>
  <c r="BP303" i="122"/>
  <c r="BY279" i="122"/>
  <c r="CJ279" i="122"/>
  <c r="CK279" i="122" s="1"/>
  <c r="CA322" i="122"/>
  <c r="CB322" i="122" s="1"/>
  <c r="BP322" i="122"/>
  <c r="CM293" i="122"/>
  <c r="AT290" i="122"/>
  <c r="AU290" i="122" s="1"/>
  <c r="AI290" i="122"/>
  <c r="Z298" i="122"/>
  <c r="AK298" i="122"/>
  <c r="AL298" i="122" s="1"/>
  <c r="AQ268" i="122"/>
  <c r="AR268" i="122" s="1"/>
  <c r="AF268" i="122"/>
  <c r="AF300" i="122"/>
  <c r="AQ300" i="122"/>
  <c r="AR300" i="122" s="1"/>
  <c r="AK275" i="122"/>
  <c r="AL275" i="122" s="1"/>
  <c r="Z275" i="122"/>
  <c r="AN247" i="122"/>
  <c r="AO247" i="122" s="1"/>
  <c r="CM247" i="122" s="1"/>
  <c r="AC247" i="122"/>
  <c r="AN317" i="122"/>
  <c r="AO317" i="122" s="1"/>
  <c r="AC317" i="122"/>
  <c r="CD259" i="122"/>
  <c r="CE259" i="122" s="1"/>
  <c r="BS259" i="122"/>
  <c r="BS272" i="122"/>
  <c r="CD272" i="122"/>
  <c r="CE272" i="122" s="1"/>
  <c r="CD247" i="122"/>
  <c r="CE247" i="122" s="1"/>
  <c r="BS247" i="122"/>
  <c r="AT295" i="122"/>
  <c r="AU295" i="122" s="1"/>
  <c r="AI295" i="122"/>
  <c r="AI242" i="122"/>
  <c r="AT242" i="122"/>
  <c r="AU242" i="122" s="1"/>
  <c r="Z248" i="122"/>
  <c r="AK248" i="122"/>
  <c r="AL248" i="122" s="1"/>
  <c r="BV253" i="122"/>
  <c r="CG253" i="122"/>
  <c r="CH253" i="122" s="1"/>
  <c r="AQ319" i="122"/>
  <c r="AR319" i="122" s="1"/>
  <c r="AF319" i="122"/>
  <c r="AF235" i="122"/>
  <c r="AQ235" i="122"/>
  <c r="AR235" i="122" s="1"/>
  <c r="BU211" i="122"/>
  <c r="BR211" i="122"/>
  <c r="BO211" i="122"/>
  <c r="BX211" i="122"/>
  <c r="BP238" i="122"/>
  <c r="CA238" i="122"/>
  <c r="CB238" i="122" s="1"/>
  <c r="AK215" i="122"/>
  <c r="AL215" i="122" s="1"/>
  <c r="Z215" i="122"/>
  <c r="BU223" i="122"/>
  <c r="BR223" i="122"/>
  <c r="BO223" i="122"/>
  <c r="BX223" i="122"/>
  <c r="BO222" i="122"/>
  <c r="BU222" i="122"/>
  <c r="BX222" i="122"/>
  <c r="BR222" i="122"/>
  <c r="BR208" i="122"/>
  <c r="BX208" i="122"/>
  <c r="BU208" i="122"/>
  <c r="BO208" i="122"/>
  <c r="AC193" i="122"/>
  <c r="AN193" i="122"/>
  <c r="AO193" i="122" s="1"/>
  <c r="CD221" i="122"/>
  <c r="CE221" i="122" s="1"/>
  <c r="CM221" i="122" s="1"/>
  <c r="BS221" i="122"/>
  <c r="AF206" i="122"/>
  <c r="AQ206" i="122"/>
  <c r="AR206" i="122" s="1"/>
  <c r="CJ274" i="122"/>
  <c r="CK274" i="122" s="1"/>
  <c r="BY274" i="122"/>
  <c r="AT199" i="122"/>
  <c r="AU199" i="122" s="1"/>
  <c r="AI199" i="122"/>
  <c r="CJ217" i="122"/>
  <c r="CK217" i="122" s="1"/>
  <c r="BY217" i="122"/>
  <c r="CJ195" i="122"/>
  <c r="CK195" i="122" s="1"/>
  <c r="BY195" i="122"/>
  <c r="BS187" i="122"/>
  <c r="CD187" i="122"/>
  <c r="CE187" i="122" s="1"/>
  <c r="BV219" i="122"/>
  <c r="CG219" i="122"/>
  <c r="CH219" i="122" s="1"/>
  <c r="AQ226" i="122"/>
  <c r="AR226" i="122" s="1"/>
  <c r="AF226" i="122"/>
  <c r="CM182" i="122"/>
  <c r="CJ189" i="122"/>
  <c r="CK189" i="122" s="1"/>
  <c r="BY189" i="122"/>
  <c r="AC214" i="122"/>
  <c r="AN214" i="122"/>
  <c r="AO214" i="122" s="1"/>
  <c r="AC191" i="122"/>
  <c r="AN191" i="122"/>
  <c r="AO191" i="122" s="1"/>
  <c r="AQ181" i="122"/>
  <c r="AR181" i="122" s="1"/>
  <c r="AF181" i="122"/>
  <c r="CG198" i="122"/>
  <c r="CH198" i="122" s="1"/>
  <c r="BV198" i="122"/>
  <c r="BI168" i="122"/>
  <c r="BJ168" i="122" s="1"/>
  <c r="BA168" i="122"/>
  <c r="BA164" i="122"/>
  <c r="BI164" i="122"/>
  <c r="BJ164" i="122" s="1"/>
  <c r="BA152" i="122"/>
  <c r="BI152" i="122"/>
  <c r="BJ152" i="122" s="1"/>
  <c r="H162" i="122"/>
  <c r="P162" i="122"/>
  <c r="Q162" i="122" s="1"/>
  <c r="N128" i="122"/>
  <c r="V128" i="122"/>
  <c r="W128" i="122" s="1"/>
  <c r="AX149" i="122"/>
  <c r="CL149" i="122" s="1"/>
  <c r="BF149" i="122"/>
  <c r="BG149" i="122" s="1"/>
  <c r="V154" i="122"/>
  <c r="W154" i="122" s="1"/>
  <c r="N154" i="122"/>
  <c r="N177" i="122"/>
  <c r="V177" i="122"/>
  <c r="W177" i="122" s="1"/>
  <c r="H139" i="122"/>
  <c r="P139" i="122"/>
  <c r="Q139" i="122" s="1"/>
  <c r="H133" i="122"/>
  <c r="P133" i="122"/>
  <c r="Q133" i="122" s="1"/>
  <c r="BF143" i="122"/>
  <c r="BG143" i="122" s="1"/>
  <c r="AX143" i="122"/>
  <c r="BA102" i="122"/>
  <c r="BI102" i="122"/>
  <c r="BJ102" i="122" s="1"/>
  <c r="N106" i="122"/>
  <c r="V106" i="122"/>
  <c r="W106" i="122" s="1"/>
  <c r="AX122" i="122"/>
  <c r="BF122" i="122"/>
  <c r="BG122" i="122" s="1"/>
  <c r="CM122" i="122" s="1"/>
  <c r="H78" i="122"/>
  <c r="P78" i="122"/>
  <c r="Q78" i="122" s="1"/>
  <c r="AX49" i="122"/>
  <c r="CL49" i="122" s="1"/>
  <c r="BF49" i="122"/>
  <c r="BG49" i="122" s="1"/>
  <c r="S86" i="122"/>
  <c r="T86" i="122" s="1"/>
  <c r="K86" i="122"/>
  <c r="H39" i="122"/>
  <c r="P39" i="122"/>
  <c r="Q39" i="122" s="1"/>
  <c r="BC51" i="122"/>
  <c r="AZ51" i="122"/>
  <c r="AW51" i="122"/>
  <c r="AZ87" i="122"/>
  <c r="BC87" i="122"/>
  <c r="AW87" i="122"/>
  <c r="V69" i="122"/>
  <c r="W69" i="122" s="1"/>
  <c r="N69" i="122"/>
  <c r="BC46" i="122"/>
  <c r="AZ46" i="122"/>
  <c r="AW46" i="122"/>
  <c r="BF135" i="122"/>
  <c r="BG135" i="122" s="1"/>
  <c r="AX135" i="122"/>
  <c r="V28" i="122"/>
  <c r="W28" i="122" s="1"/>
  <c r="N28" i="122"/>
  <c r="CL28" i="122" s="1"/>
  <c r="N100" i="122"/>
  <c r="V100" i="122"/>
  <c r="W100" i="122" s="1"/>
  <c r="P118" i="122"/>
  <c r="Q118" i="122" s="1"/>
  <c r="H118" i="122"/>
  <c r="P33" i="122"/>
  <c r="Q33" i="122" s="1"/>
  <c r="CM33" i="122" s="1"/>
  <c r="H33" i="122"/>
  <c r="BF45" i="122"/>
  <c r="BG45" i="122" s="1"/>
  <c r="AX45" i="122"/>
  <c r="BI57" i="122"/>
  <c r="BJ57" i="122" s="1"/>
  <c r="BA57" i="122"/>
  <c r="H19" i="122"/>
  <c r="P19" i="122"/>
  <c r="Q19" i="122" s="1"/>
  <c r="BF69" i="122"/>
  <c r="BG69" i="122" s="1"/>
  <c r="AX69" i="122"/>
  <c r="V25" i="122"/>
  <c r="W25" i="122" s="1"/>
  <c r="CM25" i="122" s="1"/>
  <c r="N25" i="122"/>
  <c r="CL25" i="122" s="1"/>
  <c r="BC60" i="122"/>
  <c r="AZ60" i="122"/>
  <c r="AW60" i="122"/>
  <c r="CM28" i="122"/>
  <c r="G87" i="121"/>
  <c r="AE48" i="121"/>
  <c r="AF48" i="121" s="1"/>
  <c r="M48" i="121"/>
  <c r="P48" i="121" s="1"/>
  <c r="AB48" i="121"/>
  <c r="AC48" i="121" s="1"/>
  <c r="Y48" i="121"/>
  <c r="Z48" i="121" s="1"/>
  <c r="S48" i="121"/>
  <c r="T48" i="121" s="1"/>
  <c r="S30" i="122"/>
  <c r="T30" i="122" s="1"/>
  <c r="K30" i="122"/>
  <c r="G74" i="121"/>
  <c r="AH21" i="121"/>
  <c r="AI21" i="121" s="1"/>
  <c r="O21" i="121"/>
  <c r="V21" i="121"/>
  <c r="W21" i="121" s="1"/>
  <c r="AN21" i="121"/>
  <c r="AO21" i="121" s="1"/>
  <c r="AK21" i="121"/>
  <c r="AL21" i="121" s="1"/>
  <c r="AC64" i="121"/>
  <c r="AN355" i="122"/>
  <c r="AO355" i="122" s="1"/>
  <c r="AC355" i="122"/>
  <c r="BO244" i="122"/>
  <c r="BR244" i="122"/>
  <c r="BS244" i="122" s="1"/>
  <c r="BU244" i="122"/>
  <c r="BV244" i="122" s="1"/>
  <c r="BX244" i="122"/>
  <c r="BR297" i="122"/>
  <c r="BO297" i="122"/>
  <c r="BX297" i="122"/>
  <c r="BU297" i="122"/>
  <c r="Z222" i="122"/>
  <c r="AK222" i="122"/>
  <c r="AL222" i="122" s="1"/>
  <c r="AX156" i="122"/>
  <c r="BF156" i="122"/>
  <c r="BG156" i="122" s="1"/>
  <c r="P154" i="122"/>
  <c r="Q154" i="122" s="1"/>
  <c r="H154" i="122"/>
  <c r="BA99" i="122"/>
  <c r="BI99" i="122"/>
  <c r="BJ99" i="122" s="1"/>
  <c r="CN129" i="122"/>
  <c r="BC36" i="122"/>
  <c r="AZ36" i="122"/>
  <c r="AW36" i="122"/>
  <c r="Z362" i="122"/>
  <c r="AK362" i="122"/>
  <c r="AL362" i="122" s="1"/>
  <c r="AF344" i="122"/>
  <c r="AQ344" i="122"/>
  <c r="AR344" i="122" s="1"/>
  <c r="CA365" i="122"/>
  <c r="CB365" i="122" s="1"/>
  <c r="BP365" i="122"/>
  <c r="AK356" i="122"/>
  <c r="AL356" i="122" s="1"/>
  <c r="Z356" i="122"/>
  <c r="AC278" i="122"/>
  <c r="AN278" i="122"/>
  <c r="AO278" i="122" s="1"/>
  <c r="AC359" i="122"/>
  <c r="AN359" i="122"/>
  <c r="AO359" i="122" s="1"/>
  <c r="CJ359" i="122"/>
  <c r="CK359" i="122" s="1"/>
  <c r="BY359" i="122"/>
  <c r="AK355" i="122"/>
  <c r="AL355" i="122" s="1"/>
  <c r="CM355" i="122" s="1"/>
  <c r="Z355" i="122"/>
  <c r="AF309" i="122"/>
  <c r="AQ309" i="122"/>
  <c r="AR309" i="122" s="1"/>
  <c r="AF357" i="122"/>
  <c r="AQ357" i="122"/>
  <c r="AR357" i="122" s="1"/>
  <c r="BO360" i="122"/>
  <c r="BX360" i="122"/>
  <c r="BU360" i="122"/>
  <c r="BR360" i="122"/>
  <c r="AK357" i="122"/>
  <c r="AL357" i="122" s="1"/>
  <c r="Z357" i="122"/>
  <c r="AN353" i="122"/>
  <c r="AO353" i="122" s="1"/>
  <c r="CM353" i="122" s="1"/>
  <c r="AC353" i="122"/>
  <c r="CL353" i="122" s="1"/>
  <c r="CN353" i="122" s="1"/>
  <c r="AC348" i="122"/>
  <c r="AN348" i="122"/>
  <c r="AO348" i="122" s="1"/>
  <c r="AC340" i="122"/>
  <c r="AN340" i="122"/>
  <c r="AO340" i="122" s="1"/>
  <c r="AN334" i="122"/>
  <c r="AO334" i="122" s="1"/>
  <c r="AC334" i="122"/>
  <c r="CA344" i="122"/>
  <c r="CB344" i="122" s="1"/>
  <c r="BP344" i="122"/>
  <c r="Z313" i="122"/>
  <c r="AK313" i="122"/>
  <c r="AL313" i="122" s="1"/>
  <c r="BS326" i="122"/>
  <c r="CL326" i="122" s="1"/>
  <c r="CD326" i="122"/>
  <c r="CE326" i="122" s="1"/>
  <c r="CM326" i="122" s="1"/>
  <c r="CM324" i="122"/>
  <c r="CD349" i="122"/>
  <c r="CE349" i="122" s="1"/>
  <c r="BS349" i="122"/>
  <c r="AF304" i="122"/>
  <c r="CL304" i="122" s="1"/>
  <c r="CN304" i="122" s="1"/>
  <c r="AQ304" i="122"/>
  <c r="AR304" i="122" s="1"/>
  <c r="CM304" i="122" s="1"/>
  <c r="AF315" i="122"/>
  <c r="AQ315" i="122"/>
  <c r="AR315" i="122" s="1"/>
  <c r="AF266" i="122"/>
  <c r="AQ266" i="122"/>
  <c r="AR266" i="122" s="1"/>
  <c r="AI296" i="122"/>
  <c r="AT296" i="122"/>
  <c r="AU296" i="122" s="1"/>
  <c r="AF271" i="122"/>
  <c r="AQ271" i="122"/>
  <c r="AR271" i="122" s="1"/>
  <c r="AI278" i="122"/>
  <c r="AT278" i="122"/>
  <c r="AU278" i="122" s="1"/>
  <c r="BS303" i="122"/>
  <c r="CD303" i="122"/>
  <c r="CE303" i="122" s="1"/>
  <c r="CM286" i="122"/>
  <c r="BS322" i="122"/>
  <c r="CD322" i="122"/>
  <c r="CE322" i="122" s="1"/>
  <c r="CL293" i="122"/>
  <c r="AQ244" i="122"/>
  <c r="AR244" i="122" s="1"/>
  <c r="AF244" i="122"/>
  <c r="AT298" i="122"/>
  <c r="AU298" i="122" s="1"/>
  <c r="AI298" i="122"/>
  <c r="BU265" i="122"/>
  <c r="BO265" i="122"/>
  <c r="BX265" i="122"/>
  <c r="BR265" i="122"/>
  <c r="BU281" i="122"/>
  <c r="BX281" i="122"/>
  <c r="BO281" i="122"/>
  <c r="BR281" i="122"/>
  <c r="CD250" i="122"/>
  <c r="CE250" i="122" s="1"/>
  <c r="CM250" i="122" s="1"/>
  <c r="BS250" i="122"/>
  <c r="BO300" i="122"/>
  <c r="BX300" i="122"/>
  <c r="BR300" i="122"/>
  <c r="BU300" i="122"/>
  <c r="BX275" i="122"/>
  <c r="BR275" i="122"/>
  <c r="BU275" i="122"/>
  <c r="BO275" i="122"/>
  <c r="AQ317" i="122"/>
  <c r="AR317" i="122" s="1"/>
  <c r="AF317" i="122"/>
  <c r="CD252" i="122"/>
  <c r="CE252" i="122" s="1"/>
  <c r="BS252" i="122"/>
  <c r="CJ272" i="122"/>
  <c r="CK272" i="122" s="1"/>
  <c r="BY272" i="122"/>
  <c r="BY247" i="122"/>
  <c r="CJ247" i="122"/>
  <c r="CK247" i="122" s="1"/>
  <c r="BO295" i="122"/>
  <c r="BX295" i="122"/>
  <c r="BU295" i="122"/>
  <c r="BR295" i="122"/>
  <c r="CL262" i="122"/>
  <c r="CN262" i="122" s="1"/>
  <c r="AT240" i="122"/>
  <c r="AU240" i="122" s="1"/>
  <c r="AI240" i="122"/>
  <c r="BP246" i="122"/>
  <c r="CA246" i="122"/>
  <c r="CB246" i="122" s="1"/>
  <c r="AT253" i="122"/>
  <c r="AU253" i="122" s="1"/>
  <c r="AI253" i="122"/>
  <c r="BR319" i="122"/>
  <c r="BO319" i="122"/>
  <c r="BX319" i="122"/>
  <c r="BU319" i="122"/>
  <c r="CJ254" i="122"/>
  <c r="CK254" i="122" s="1"/>
  <c r="CM254" i="122" s="1"/>
  <c r="BY254" i="122"/>
  <c r="CD233" i="122"/>
  <c r="CE233" i="122" s="1"/>
  <c r="CM233" i="122" s="1"/>
  <c r="BS233" i="122"/>
  <c r="CL233" i="122" s="1"/>
  <c r="CN233" i="122" s="1"/>
  <c r="CD205" i="122"/>
  <c r="CE205" i="122" s="1"/>
  <c r="BS205" i="122"/>
  <c r="CJ238" i="122"/>
  <c r="CK238" i="122" s="1"/>
  <c r="BY238" i="122"/>
  <c r="AN215" i="122"/>
  <c r="AO215" i="122" s="1"/>
  <c r="AC215" i="122"/>
  <c r="AI222" i="122"/>
  <c r="AT222" i="122"/>
  <c r="AU222" i="122" s="1"/>
  <c r="AI230" i="122"/>
  <c r="AT230" i="122"/>
  <c r="AU230" i="122" s="1"/>
  <c r="AC208" i="122"/>
  <c r="AN208" i="122"/>
  <c r="AO208" i="122" s="1"/>
  <c r="CG221" i="122"/>
  <c r="CH221" i="122" s="1"/>
  <c r="BV221" i="122"/>
  <c r="AC201" i="122"/>
  <c r="AN201" i="122"/>
  <c r="AO201" i="122" s="1"/>
  <c r="AC199" i="122"/>
  <c r="AN199" i="122"/>
  <c r="AO199" i="122" s="1"/>
  <c r="BS195" i="122"/>
  <c r="CD195" i="122"/>
  <c r="CE195" i="122" s="1"/>
  <c r="CM195" i="122" s="1"/>
  <c r="BV187" i="122"/>
  <c r="CG187" i="122"/>
  <c r="CH187" i="122" s="1"/>
  <c r="BY219" i="122"/>
  <c r="CL219" i="122" s="1"/>
  <c r="CJ219" i="122"/>
  <c r="CK219" i="122" s="1"/>
  <c r="BU226" i="122"/>
  <c r="BX226" i="122"/>
  <c r="BR226" i="122"/>
  <c r="BO226" i="122"/>
  <c r="CL182" i="122"/>
  <c r="CN182" i="122" s="1"/>
  <c r="AQ214" i="122"/>
  <c r="AR214" i="122" s="1"/>
  <c r="AF214" i="122"/>
  <c r="AF191" i="122"/>
  <c r="AQ191" i="122"/>
  <c r="AR191" i="122" s="1"/>
  <c r="AT181" i="122"/>
  <c r="AU181" i="122" s="1"/>
  <c r="AI181" i="122"/>
  <c r="BU202" i="122"/>
  <c r="BR202" i="122"/>
  <c r="BO202" i="122"/>
  <c r="BX202" i="122"/>
  <c r="BY198" i="122"/>
  <c r="CJ198" i="122"/>
  <c r="CK198" i="122" s="1"/>
  <c r="BL168" i="122"/>
  <c r="BM168" i="122" s="1"/>
  <c r="BD168" i="122"/>
  <c r="BF160" i="122"/>
  <c r="BG160" i="122" s="1"/>
  <c r="CM160" i="122" s="1"/>
  <c r="AX160" i="122"/>
  <c r="CL160" i="122" s="1"/>
  <c r="BL164" i="122"/>
  <c r="BM164" i="122" s="1"/>
  <c r="BD164" i="122"/>
  <c r="S142" i="122"/>
  <c r="T142" i="122" s="1"/>
  <c r="CM142" i="122" s="1"/>
  <c r="K142" i="122"/>
  <c r="CL142" i="122" s="1"/>
  <c r="CL168" i="122"/>
  <c r="BL152" i="122"/>
  <c r="BM152" i="122" s="1"/>
  <c r="BD152" i="122"/>
  <c r="S162" i="122"/>
  <c r="T162" i="122" s="1"/>
  <c r="K162" i="122"/>
  <c r="AZ114" i="122"/>
  <c r="BC114" i="122"/>
  <c r="AW114" i="122"/>
  <c r="BD143" i="122"/>
  <c r="BL143" i="122"/>
  <c r="BM143" i="122" s="1"/>
  <c r="AX174" i="122"/>
  <c r="BF174" i="122"/>
  <c r="BG174" i="122" s="1"/>
  <c r="BL127" i="122"/>
  <c r="BM127" i="122" s="1"/>
  <c r="BD127" i="122"/>
  <c r="AW154" i="122"/>
  <c r="BC154" i="122"/>
  <c r="AZ154" i="122"/>
  <c r="BA131" i="122"/>
  <c r="CL131" i="122" s="1"/>
  <c r="BI131" i="122"/>
  <c r="BJ131" i="122" s="1"/>
  <c r="CM131" i="122" s="1"/>
  <c r="V139" i="122"/>
  <c r="W139" i="122" s="1"/>
  <c r="N139" i="122"/>
  <c r="S125" i="122"/>
  <c r="T125" i="122" s="1"/>
  <c r="K125" i="122"/>
  <c r="S133" i="122"/>
  <c r="T133" i="122" s="1"/>
  <c r="K133" i="122"/>
  <c r="AW101" i="122"/>
  <c r="BC101" i="122"/>
  <c r="AZ101" i="122"/>
  <c r="BC106" i="122"/>
  <c r="AW106" i="122"/>
  <c r="AZ106" i="122"/>
  <c r="BL122" i="122"/>
  <c r="BM122" i="122" s="1"/>
  <c r="BD122" i="122"/>
  <c r="AW71" i="122"/>
  <c r="BC71" i="122"/>
  <c r="AZ71" i="122"/>
  <c r="AZ42" i="122"/>
  <c r="AW42" i="122"/>
  <c r="BC42" i="122"/>
  <c r="S85" i="122"/>
  <c r="T85" i="122" s="1"/>
  <c r="K85" i="122"/>
  <c r="BC32" i="122"/>
  <c r="AZ32" i="122"/>
  <c r="AW32" i="122"/>
  <c r="P46" i="122"/>
  <c r="Q46" i="122" s="1"/>
  <c r="H46" i="122"/>
  <c r="N115" i="122"/>
  <c r="V115" i="122"/>
  <c r="W115" i="122" s="1"/>
  <c r="BC86" i="122"/>
  <c r="AZ86" i="122"/>
  <c r="AW86" i="122"/>
  <c r="S67" i="122"/>
  <c r="T67" i="122" s="1"/>
  <c r="CM67" i="122" s="1"/>
  <c r="K67" i="122"/>
  <c r="V45" i="122"/>
  <c r="W45" i="122" s="1"/>
  <c r="CM45" i="122" s="1"/>
  <c r="N45" i="122"/>
  <c r="BL135" i="122"/>
  <c r="BM135" i="122" s="1"/>
  <c r="BD135" i="122"/>
  <c r="CL67" i="122"/>
  <c r="BC100" i="122"/>
  <c r="AZ100" i="122"/>
  <c r="AW100" i="122"/>
  <c r="K118" i="122"/>
  <c r="S118" i="122"/>
  <c r="T118" i="122" s="1"/>
  <c r="BL45" i="122"/>
  <c r="BM45" i="122" s="1"/>
  <c r="BD45" i="122"/>
  <c r="BL57" i="122"/>
  <c r="BM57" i="122" s="1"/>
  <c r="BD57" i="122"/>
  <c r="BC48" i="122"/>
  <c r="AZ48" i="122"/>
  <c r="AW48" i="122"/>
  <c r="BC12" i="122"/>
  <c r="AZ12" i="122"/>
  <c r="AW12" i="122"/>
  <c r="BI69" i="122"/>
  <c r="BJ69" i="122" s="1"/>
  <c r="BA69" i="122"/>
  <c r="J114" i="121"/>
  <c r="K103" i="121"/>
  <c r="K114" i="121" s="1"/>
  <c r="CL90" i="122"/>
  <c r="S23" i="122"/>
  <c r="T23" i="122" s="1"/>
  <c r="CM23" i="122" s="1"/>
  <c r="K23" i="122"/>
  <c r="CL23" i="122" s="1"/>
  <c r="P60" i="122"/>
  <c r="Q60" i="122" s="1"/>
  <c r="H60" i="122"/>
  <c r="BL17" i="122"/>
  <c r="BM17" i="122" s="1"/>
  <c r="BD17" i="122"/>
  <c r="BI15" i="122"/>
  <c r="BJ15" i="122" s="1"/>
  <c r="CM15" i="122" s="1"/>
  <c r="BA15" i="122"/>
  <c r="H8" i="121"/>
  <c r="G16" i="121"/>
  <c r="H46" i="121"/>
  <c r="G54" i="121"/>
  <c r="S26" i="121"/>
  <c r="T26" i="121" s="1"/>
  <c r="AE26" i="121"/>
  <c r="AF26" i="121" s="1"/>
  <c r="AF34" i="121" s="1"/>
  <c r="M26" i="121"/>
  <c r="AB26" i="121"/>
  <c r="AC26" i="121" s="1"/>
  <c r="H34" i="121"/>
  <c r="Y26" i="121"/>
  <c r="Z26" i="121" s="1"/>
  <c r="Z34" i="121" s="1"/>
  <c r="P30" i="121"/>
  <c r="P47" i="121"/>
  <c r="J16" i="121"/>
  <c r="K8" i="121"/>
  <c r="P14" i="121"/>
  <c r="CN163" i="122" l="1"/>
  <c r="CN291" i="122"/>
  <c r="CM340" i="122"/>
  <c r="CM187" i="122"/>
  <c r="CL221" i="122"/>
  <c r="CN221" i="122" s="1"/>
  <c r="CL127" i="122"/>
  <c r="CM146" i="122"/>
  <c r="CL259" i="122"/>
  <c r="CN259" i="122" s="1"/>
  <c r="BI18" i="122"/>
  <c r="BJ18" i="122" s="1"/>
  <c r="BA18" i="122"/>
  <c r="BS194" i="122"/>
  <c r="CL194" i="122" s="1"/>
  <c r="CN194" i="122" s="1"/>
  <c r="CD194" i="122"/>
  <c r="CE194" i="122" s="1"/>
  <c r="CG296" i="122"/>
  <c r="CH296" i="122" s="1"/>
  <c r="BV296" i="122"/>
  <c r="CJ255" i="122"/>
  <c r="CK255" i="122" s="1"/>
  <c r="BY255" i="122"/>
  <c r="CA257" i="122"/>
  <c r="CB257" i="122" s="1"/>
  <c r="BP257" i="122"/>
  <c r="BF75" i="122"/>
  <c r="BG75" i="122" s="1"/>
  <c r="AX75" i="122"/>
  <c r="AX132" i="122"/>
  <c r="BF132" i="122"/>
  <c r="BG132" i="122" s="1"/>
  <c r="CG228" i="122"/>
  <c r="CH228" i="122" s="1"/>
  <c r="BV228" i="122"/>
  <c r="BD175" i="122"/>
  <c r="BL175" i="122"/>
  <c r="BM175" i="122" s="1"/>
  <c r="CN142" i="122"/>
  <c r="CL332" i="122"/>
  <c r="CM328" i="122"/>
  <c r="CL231" i="122"/>
  <c r="CN231" i="122" s="1"/>
  <c r="CM259" i="122"/>
  <c r="CM343" i="122"/>
  <c r="CL347" i="122"/>
  <c r="BF18" i="122"/>
  <c r="BG18" i="122" s="1"/>
  <c r="CM18" i="122" s="1"/>
  <c r="AX18" i="122"/>
  <c r="CL18" i="122" s="1"/>
  <c r="CA334" i="122"/>
  <c r="CB334" i="122" s="1"/>
  <c r="BP334" i="122"/>
  <c r="BP196" i="122"/>
  <c r="CL196" i="122" s="1"/>
  <c r="CA196" i="122"/>
  <c r="CB196" i="122" s="1"/>
  <c r="CD257" i="122"/>
  <c r="CE257" i="122" s="1"/>
  <c r="BS257" i="122"/>
  <c r="CL257" i="122" s="1"/>
  <c r="CN257" i="122" s="1"/>
  <c r="BA75" i="122"/>
  <c r="BI75" i="122"/>
  <c r="BJ75" i="122" s="1"/>
  <c r="BP331" i="122"/>
  <c r="CA331" i="122"/>
  <c r="CB331" i="122" s="1"/>
  <c r="BL132" i="122"/>
  <c r="BM132" i="122" s="1"/>
  <c r="BD132" i="122"/>
  <c r="CJ228" i="122"/>
  <c r="CK228" i="122" s="1"/>
  <c r="BY228" i="122"/>
  <c r="BA175" i="122"/>
  <c r="BI175" i="122"/>
  <c r="BJ175" i="122" s="1"/>
  <c r="CM341" i="122"/>
  <c r="CL252" i="122"/>
  <c r="CL254" i="122"/>
  <c r="CM189" i="122"/>
  <c r="CL344" i="122"/>
  <c r="CN344" i="122" s="1"/>
  <c r="CL98" i="122"/>
  <c r="CL144" i="122"/>
  <c r="BL18" i="122"/>
  <c r="BM18" i="122" s="1"/>
  <c r="BD18" i="122"/>
  <c r="BY334" i="122"/>
  <c r="CJ334" i="122"/>
  <c r="CK334" i="122" s="1"/>
  <c r="BF81" i="122"/>
  <c r="BG81" i="122" s="1"/>
  <c r="CM81" i="122" s="1"/>
  <c r="AX81" i="122"/>
  <c r="CD196" i="122"/>
  <c r="CE196" i="122" s="1"/>
  <c r="BS196" i="122"/>
  <c r="BS364" i="122"/>
  <c r="CL364" i="122" s="1"/>
  <c r="CD364" i="122"/>
  <c r="CE364" i="122" s="1"/>
  <c r="CM364" i="122" s="1"/>
  <c r="CD269" i="122"/>
  <c r="CE269" i="122" s="1"/>
  <c r="BS269" i="122"/>
  <c r="BD75" i="122"/>
  <c r="BL75" i="122"/>
  <c r="BM75" i="122" s="1"/>
  <c r="CG331" i="122"/>
  <c r="CH331" i="122" s="1"/>
  <c r="CM331" i="122" s="1"/>
  <c r="BV331" i="122"/>
  <c r="BI132" i="122"/>
  <c r="BJ132" i="122" s="1"/>
  <c r="BA132" i="122"/>
  <c r="CL272" i="122"/>
  <c r="CN263" i="122"/>
  <c r="CM90" i="122"/>
  <c r="CL189" i="122"/>
  <c r="CN189" i="122" s="1"/>
  <c r="CM280" i="122"/>
  <c r="CM164" i="122"/>
  <c r="CM212" i="122"/>
  <c r="CN212" i="122" s="1"/>
  <c r="CM344" i="122"/>
  <c r="AX126" i="122"/>
  <c r="BF126" i="122"/>
  <c r="BG126" i="122" s="1"/>
  <c r="CM126" i="122" s="1"/>
  <c r="BV334" i="122"/>
  <c r="CG334" i="122"/>
  <c r="CH334" i="122" s="1"/>
  <c r="BI81" i="122"/>
  <c r="BJ81" i="122" s="1"/>
  <c r="BA81" i="122"/>
  <c r="BV196" i="122"/>
  <c r="CG196" i="122"/>
  <c r="CH196" i="122" s="1"/>
  <c r="CJ341" i="122"/>
  <c r="CK341" i="122" s="1"/>
  <c r="BY341" i="122"/>
  <c r="BV364" i="122"/>
  <c r="CG364" i="122"/>
  <c r="CH364" i="122" s="1"/>
  <c r="CJ269" i="122"/>
  <c r="CK269" i="122" s="1"/>
  <c r="BY269" i="122"/>
  <c r="CL75" i="122"/>
  <c r="BP267" i="122"/>
  <c r="CA267" i="122"/>
  <c r="CB267" i="122" s="1"/>
  <c r="CJ331" i="122"/>
  <c r="CK331" i="122" s="1"/>
  <c r="BY331" i="122"/>
  <c r="CN293" i="122"/>
  <c r="CL192" i="122"/>
  <c r="CM92" i="122"/>
  <c r="AC369" i="122"/>
  <c r="CL276" i="122"/>
  <c r="CN276" i="122" s="1"/>
  <c r="CM57" i="122"/>
  <c r="CL212" i="122"/>
  <c r="CL286" i="122"/>
  <c r="CN286" i="122" s="1"/>
  <c r="CL89" i="122"/>
  <c r="CL351" i="122"/>
  <c r="CN351" i="122" s="1"/>
  <c r="BL126" i="122"/>
  <c r="BM126" i="122" s="1"/>
  <c r="BD126" i="122"/>
  <c r="CG192" i="122"/>
  <c r="CH192" i="122" s="1"/>
  <c r="BV192" i="122"/>
  <c r="BL81" i="122"/>
  <c r="BM81" i="122" s="1"/>
  <c r="BD81" i="122"/>
  <c r="CJ196" i="122"/>
  <c r="CK196" i="122" s="1"/>
  <c r="BY196" i="122"/>
  <c r="BV341" i="122"/>
  <c r="CL341" i="122" s="1"/>
  <c r="CN341" i="122" s="1"/>
  <c r="CG341" i="122"/>
  <c r="CH341" i="122" s="1"/>
  <c r="BY364" i="122"/>
  <c r="CJ364" i="122"/>
  <c r="CK364" i="122" s="1"/>
  <c r="AX24" i="122"/>
  <c r="BF24" i="122"/>
  <c r="BG24" i="122" s="1"/>
  <c r="BP269" i="122"/>
  <c r="CA269" i="122"/>
  <c r="CB269" i="122" s="1"/>
  <c r="BF83" i="122"/>
  <c r="BG83" i="122" s="1"/>
  <c r="AX83" i="122"/>
  <c r="CL83" i="122" s="1"/>
  <c r="CN83" i="122" s="1"/>
  <c r="CD217" i="122"/>
  <c r="CE217" i="122" s="1"/>
  <c r="CM217" i="122" s="1"/>
  <c r="CN217" i="122" s="1"/>
  <c r="BS217" i="122"/>
  <c r="BS267" i="122"/>
  <c r="CD267" i="122"/>
  <c r="CE267" i="122" s="1"/>
  <c r="CM117" i="122"/>
  <c r="CN117" i="122" s="1"/>
  <c r="CN23" i="122"/>
  <c r="CL92" i="122"/>
  <c r="CN92" i="122" s="1"/>
  <c r="CM274" i="122"/>
  <c r="AO369" i="122"/>
  <c r="CM276" i="122"/>
  <c r="CM24" i="122"/>
  <c r="BA126" i="122"/>
  <c r="BI126" i="122"/>
  <c r="BJ126" i="122" s="1"/>
  <c r="BS192" i="122"/>
  <c r="CD192" i="122"/>
  <c r="CE192" i="122" s="1"/>
  <c r="CM192" i="122" s="1"/>
  <c r="BL24" i="122"/>
  <c r="BM24" i="122" s="1"/>
  <c r="BD24" i="122"/>
  <c r="BV269" i="122"/>
  <c r="CG269" i="122"/>
  <c r="CH269" i="122" s="1"/>
  <c r="BL83" i="122"/>
  <c r="BM83" i="122" s="1"/>
  <c r="BD83" i="122"/>
  <c r="BV217" i="122"/>
  <c r="CG217" i="122"/>
  <c r="CH217" i="122" s="1"/>
  <c r="BF89" i="122"/>
  <c r="BG89" i="122" s="1"/>
  <c r="CM89" i="122" s="1"/>
  <c r="CN89" i="122" s="1"/>
  <c r="AX89" i="122"/>
  <c r="CG267" i="122"/>
  <c r="CH267" i="122" s="1"/>
  <c r="BV267" i="122"/>
  <c r="CA282" i="122"/>
  <c r="CB282" i="122" s="1"/>
  <c r="BP282" i="122"/>
  <c r="CM238" i="122"/>
  <c r="CM279" i="122"/>
  <c r="CL274" i="122"/>
  <c r="CL207" i="122"/>
  <c r="CN207" i="122" s="1"/>
  <c r="CL24" i="122"/>
  <c r="CN24" i="122" s="1"/>
  <c r="BP229" i="122"/>
  <c r="CL229" i="122" s="1"/>
  <c r="CN229" i="122" s="1"/>
  <c r="CA229" i="122"/>
  <c r="CB229" i="122" s="1"/>
  <c r="CM229" i="122" s="1"/>
  <c r="BF170" i="122"/>
  <c r="BG170" i="122" s="1"/>
  <c r="AX170" i="122"/>
  <c r="BI96" i="122"/>
  <c r="BJ96" i="122" s="1"/>
  <c r="BA96" i="122"/>
  <c r="BL89" i="122"/>
  <c r="BM89" i="122" s="1"/>
  <c r="BD89" i="122"/>
  <c r="BY267" i="122"/>
  <c r="CJ267" i="122"/>
  <c r="CK267" i="122" s="1"/>
  <c r="CA205" i="122"/>
  <c r="CB205" i="122" s="1"/>
  <c r="CM205" i="122" s="1"/>
  <c r="BP205" i="122"/>
  <c r="CL205" i="122" s="1"/>
  <c r="CN205" i="122" s="1"/>
  <c r="CD282" i="122"/>
  <c r="CE282" i="122" s="1"/>
  <c r="BS282" i="122"/>
  <c r="CJ340" i="122"/>
  <c r="CK340" i="122" s="1"/>
  <c r="BY340" i="122"/>
  <c r="CL340" i="122" s="1"/>
  <c r="CN340" i="122" s="1"/>
  <c r="CL45" i="122"/>
  <c r="CN131" i="122"/>
  <c r="CL195" i="122"/>
  <c r="CN195" i="122" s="1"/>
  <c r="CL238" i="122"/>
  <c r="CM219" i="122"/>
  <c r="CN74" i="122"/>
  <c r="CM73" i="122"/>
  <c r="CN366" i="122"/>
  <c r="CM172" i="122"/>
  <c r="CM257" i="122"/>
  <c r="CM352" i="122"/>
  <c r="CM134" i="122"/>
  <c r="CN134" i="122" s="1"/>
  <c r="BV229" i="122"/>
  <c r="CG229" i="122"/>
  <c r="CH229" i="122" s="1"/>
  <c r="BA170" i="122"/>
  <c r="BI170" i="122"/>
  <c r="BJ170" i="122" s="1"/>
  <c r="BD96" i="122"/>
  <c r="BL96" i="122"/>
  <c r="BM96" i="122" s="1"/>
  <c r="BA116" i="122"/>
  <c r="BI116" i="122"/>
  <c r="BJ116" i="122" s="1"/>
  <c r="AX80" i="122"/>
  <c r="CL80" i="122" s="1"/>
  <c r="CN80" i="122" s="1"/>
  <c r="BF80" i="122"/>
  <c r="BG80" i="122" s="1"/>
  <c r="CM80" i="122" s="1"/>
  <c r="BV205" i="122"/>
  <c r="CG205" i="122"/>
  <c r="CH205" i="122" s="1"/>
  <c r="BY282" i="122"/>
  <c r="CJ282" i="122"/>
  <c r="CK282" i="122" s="1"/>
  <c r="BF50" i="122"/>
  <c r="BG50" i="122" s="1"/>
  <c r="CM50" i="122" s="1"/>
  <c r="AX50" i="122"/>
  <c r="CL50" i="122" s="1"/>
  <c r="CN50" i="122" s="1"/>
  <c r="BF38" i="122"/>
  <c r="BG38" i="122" s="1"/>
  <c r="CM38" i="122" s="1"/>
  <c r="AX38" i="122"/>
  <c r="CL38" i="122" s="1"/>
  <c r="CN38" i="122" s="1"/>
  <c r="BP340" i="122"/>
  <c r="CA340" i="122"/>
  <c r="CB340" i="122" s="1"/>
  <c r="CM168" i="122"/>
  <c r="CL247" i="122"/>
  <c r="CN247" i="122" s="1"/>
  <c r="CM194" i="122"/>
  <c r="CL318" i="122"/>
  <c r="CM354" i="122"/>
  <c r="CL15" i="122"/>
  <c r="CJ229" i="122"/>
  <c r="CK229" i="122" s="1"/>
  <c r="BY229" i="122"/>
  <c r="BL170" i="122"/>
  <c r="BM170" i="122" s="1"/>
  <c r="BD170" i="122"/>
  <c r="AX96" i="122"/>
  <c r="BF96" i="122"/>
  <c r="BG96" i="122" s="1"/>
  <c r="BF116" i="122"/>
  <c r="BG116" i="122" s="1"/>
  <c r="AX116" i="122"/>
  <c r="BL80" i="122"/>
  <c r="BM80" i="122" s="1"/>
  <c r="BD80" i="122"/>
  <c r="CJ205" i="122"/>
  <c r="CK205" i="122" s="1"/>
  <c r="BY205" i="122"/>
  <c r="CG282" i="122"/>
  <c r="CH282" i="122" s="1"/>
  <c r="BV282" i="122"/>
  <c r="BL50" i="122"/>
  <c r="BM50" i="122" s="1"/>
  <c r="BD50" i="122"/>
  <c r="BL38" i="122"/>
  <c r="BM38" i="122" s="1"/>
  <c r="BD38" i="122"/>
  <c r="BV329" i="122"/>
  <c r="CG329" i="122"/>
  <c r="CH329" i="122" s="1"/>
  <c r="CL200" i="122"/>
  <c r="CL99" i="122"/>
  <c r="CN354" i="122"/>
  <c r="BA110" i="122"/>
  <c r="BI110" i="122"/>
  <c r="BJ110" i="122" s="1"/>
  <c r="CJ242" i="122"/>
  <c r="CK242" i="122" s="1"/>
  <c r="CM242" i="122" s="1"/>
  <c r="BY242" i="122"/>
  <c r="CL242" i="122" s="1"/>
  <c r="CG255" i="122"/>
  <c r="CH255" i="122" s="1"/>
  <c r="BV255" i="122"/>
  <c r="CD358" i="122"/>
  <c r="CE358" i="122" s="1"/>
  <c r="BS358" i="122"/>
  <c r="BA20" i="122"/>
  <c r="BI20" i="122"/>
  <c r="BJ20" i="122" s="1"/>
  <c r="BL116" i="122"/>
  <c r="BM116" i="122" s="1"/>
  <c r="BD116" i="122"/>
  <c r="BP245" i="122"/>
  <c r="CA245" i="122"/>
  <c r="CB245" i="122" s="1"/>
  <c r="CM110" i="122"/>
  <c r="BL121" i="122"/>
  <c r="BM121" i="122" s="1"/>
  <c r="BD121" i="122"/>
  <c r="BS329" i="122"/>
  <c r="CL329" i="122" s="1"/>
  <c r="CD329" i="122"/>
  <c r="CE329" i="122" s="1"/>
  <c r="CM49" i="122"/>
  <c r="CL121" i="122"/>
  <c r="CM284" i="122"/>
  <c r="CN284" i="122" s="1"/>
  <c r="CL93" i="122"/>
  <c r="CN93" i="122" s="1"/>
  <c r="CM308" i="122"/>
  <c r="CM99" i="122"/>
  <c r="CN148" i="122"/>
  <c r="CL308" i="122"/>
  <c r="CN308" i="122" s="1"/>
  <c r="CM338" i="122"/>
  <c r="CN338" i="122" s="1"/>
  <c r="CM316" i="122"/>
  <c r="CL250" i="122"/>
  <c r="CM260" i="122"/>
  <c r="CM83" i="122"/>
  <c r="BD110" i="122"/>
  <c r="BL110" i="122"/>
  <c r="BM110" i="122" s="1"/>
  <c r="BP296" i="122"/>
  <c r="CA296" i="122"/>
  <c r="CB296" i="122" s="1"/>
  <c r="CM296" i="122" s="1"/>
  <c r="CA255" i="122"/>
  <c r="CB255" i="122" s="1"/>
  <c r="CM255" i="122" s="1"/>
  <c r="BP255" i="122"/>
  <c r="CL255" i="122" s="1"/>
  <c r="CN255" i="122" s="1"/>
  <c r="CG358" i="122"/>
  <c r="CH358" i="122" s="1"/>
  <c r="BV358" i="122"/>
  <c r="BL20" i="122"/>
  <c r="BM20" i="122" s="1"/>
  <c r="BD20" i="122"/>
  <c r="BI121" i="122"/>
  <c r="BJ121" i="122" s="1"/>
  <c r="CM121" i="122" s="1"/>
  <c r="BA121" i="122"/>
  <c r="CJ329" i="122"/>
  <c r="CK329" i="122" s="1"/>
  <c r="BY329" i="122"/>
  <c r="CN25" i="122"/>
  <c r="CM133" i="122"/>
  <c r="CL217" i="122"/>
  <c r="CN13" i="122"/>
  <c r="CM93" i="122"/>
  <c r="CL225" i="122"/>
  <c r="CN225" i="122" s="1"/>
  <c r="CM363" i="122"/>
  <c r="CL251" i="122"/>
  <c r="CL338" i="122"/>
  <c r="CL316" i="122"/>
  <c r="CN316" i="122" s="1"/>
  <c r="CL97" i="122"/>
  <c r="CN97" i="122" s="1"/>
  <c r="CL138" i="122"/>
  <c r="BF110" i="122"/>
  <c r="BG110" i="122" s="1"/>
  <c r="AX110" i="122"/>
  <c r="CG194" i="122"/>
  <c r="CH194" i="122" s="1"/>
  <c r="BV194" i="122"/>
  <c r="CD296" i="122"/>
  <c r="CE296" i="122" s="1"/>
  <c r="BS296" i="122"/>
  <c r="CL296" i="122" s="1"/>
  <c r="BS255" i="122"/>
  <c r="CD255" i="122"/>
  <c r="CE255" i="122" s="1"/>
  <c r="CA358" i="122"/>
  <c r="CB358" i="122" s="1"/>
  <c r="CM358" i="122" s="1"/>
  <c r="BP358" i="122"/>
  <c r="CL358" i="122" s="1"/>
  <c r="CN358" i="122" s="1"/>
  <c r="BF20" i="122"/>
  <c r="BG20" i="122" s="1"/>
  <c r="CM20" i="122" s="1"/>
  <c r="AX20" i="122"/>
  <c r="CL20" i="122" s="1"/>
  <c r="CJ245" i="122"/>
  <c r="CK245" i="122" s="1"/>
  <c r="BY245" i="122"/>
  <c r="CA228" i="122"/>
  <c r="CB228" i="122" s="1"/>
  <c r="CM228" i="122" s="1"/>
  <c r="BP228" i="122"/>
  <c r="CL228" i="122" s="1"/>
  <c r="CN228" i="122" s="1"/>
  <c r="BF175" i="122"/>
  <c r="BG175" i="122" s="1"/>
  <c r="CM175" i="122" s="1"/>
  <c r="AX175" i="122"/>
  <c r="CL175" i="122" s="1"/>
  <c r="CN175" i="122" s="1"/>
  <c r="M44" i="121"/>
  <c r="AC34" i="121"/>
  <c r="AP59" i="121"/>
  <c r="AQ59" i="121" s="1"/>
  <c r="AR59" i="121" s="1"/>
  <c r="AP51" i="121"/>
  <c r="AQ51" i="121" s="1"/>
  <c r="AR51" i="121" s="1"/>
  <c r="T74" i="121"/>
  <c r="T44" i="121"/>
  <c r="T34" i="121"/>
  <c r="AP62" i="121"/>
  <c r="AQ62" i="121" s="1"/>
  <c r="AR62" i="121" s="1"/>
  <c r="AC74" i="121"/>
  <c r="Q18" i="121"/>
  <c r="AP18" i="121" s="1"/>
  <c r="AQ18" i="121" s="1"/>
  <c r="AR18" i="121" s="1"/>
  <c r="AF74" i="121"/>
  <c r="M64" i="121"/>
  <c r="P21" i="121"/>
  <c r="Q21" i="121" s="1"/>
  <c r="AP21" i="121" s="1"/>
  <c r="AQ21" i="121" s="1"/>
  <c r="AR21" i="121" s="1"/>
  <c r="CN43" i="122"/>
  <c r="CN336" i="122"/>
  <c r="CN280" i="122"/>
  <c r="CN147" i="122"/>
  <c r="CN254" i="122"/>
  <c r="CN250" i="122"/>
  <c r="CN326" i="122"/>
  <c r="CN274" i="122"/>
  <c r="CN15" i="122"/>
  <c r="CN160" i="122"/>
  <c r="CN113" i="122"/>
  <c r="CJ202" i="122"/>
  <c r="CK202" i="122" s="1"/>
  <c r="BY202" i="122"/>
  <c r="CJ208" i="122"/>
  <c r="CK208" i="122" s="1"/>
  <c r="BY208" i="122"/>
  <c r="CA298" i="122"/>
  <c r="CB298" i="122" s="1"/>
  <c r="BP298" i="122"/>
  <c r="CJ191" i="122"/>
  <c r="CK191" i="122" s="1"/>
  <c r="BY191" i="122"/>
  <c r="CN252" i="122"/>
  <c r="BF29" i="122"/>
  <c r="BG29" i="122" s="1"/>
  <c r="AX29" i="122"/>
  <c r="BP320" i="122"/>
  <c r="CA320" i="122"/>
  <c r="CB320" i="122" s="1"/>
  <c r="BD124" i="122"/>
  <c r="BL124" i="122"/>
  <c r="BM124" i="122" s="1"/>
  <c r="CA314" i="122"/>
  <c r="CB314" i="122" s="1"/>
  <c r="BP314" i="122"/>
  <c r="AX86" i="122"/>
  <c r="BF86" i="122"/>
  <c r="BG86" i="122" s="1"/>
  <c r="BL42" i="122"/>
  <c r="BM42" i="122" s="1"/>
  <c r="BD42" i="122"/>
  <c r="BL101" i="122"/>
  <c r="BM101" i="122" s="1"/>
  <c r="BD101" i="122"/>
  <c r="BF154" i="122"/>
  <c r="BG154" i="122" s="1"/>
  <c r="AX154" i="122"/>
  <c r="CA226" i="122"/>
  <c r="CB226" i="122" s="1"/>
  <c r="BP226" i="122"/>
  <c r="BS281" i="122"/>
  <c r="CD281" i="122"/>
  <c r="CE281" i="122" s="1"/>
  <c r="CL69" i="122"/>
  <c r="CN69" i="122" s="1"/>
  <c r="CM149" i="122"/>
  <c r="BV208" i="122"/>
  <c r="CG208" i="122"/>
  <c r="CH208" i="122" s="1"/>
  <c r="CG266" i="122"/>
  <c r="CH266" i="122" s="1"/>
  <c r="BV266" i="122"/>
  <c r="BY298" i="122"/>
  <c r="CJ298" i="122"/>
  <c r="CK298" i="122" s="1"/>
  <c r="BA44" i="122"/>
  <c r="BI44" i="122"/>
  <c r="BJ44" i="122" s="1"/>
  <c r="BF104" i="122"/>
  <c r="BG104" i="122" s="1"/>
  <c r="AX104" i="122"/>
  <c r="CG248" i="122"/>
  <c r="CH248" i="122" s="1"/>
  <c r="BV248" i="122"/>
  <c r="BY317" i="122"/>
  <c r="CJ317" i="122"/>
  <c r="CK317" i="122" s="1"/>
  <c r="CN258" i="122"/>
  <c r="BY325" i="122"/>
  <c r="CJ325" i="122"/>
  <c r="CK325" i="122" s="1"/>
  <c r="CL361" i="122"/>
  <c r="BA63" i="122"/>
  <c r="BI63" i="122"/>
  <c r="BJ63" i="122" s="1"/>
  <c r="AX35" i="122"/>
  <c r="BF35" i="122"/>
  <c r="BG35" i="122" s="1"/>
  <c r="CN159" i="122"/>
  <c r="CM174" i="122"/>
  <c r="BY183" i="122"/>
  <c r="CJ183" i="122"/>
  <c r="CK183" i="122" s="1"/>
  <c r="CD193" i="122"/>
  <c r="CE193" i="122" s="1"/>
  <c r="BS193" i="122"/>
  <c r="BS342" i="122"/>
  <c r="CD342" i="122"/>
  <c r="CE342" i="122" s="1"/>
  <c r="BV362" i="122"/>
  <c r="CG362" i="122"/>
  <c r="CH362" i="122" s="1"/>
  <c r="Q61" i="121"/>
  <c r="AP61" i="121" s="1"/>
  <c r="AQ61" i="121" s="1"/>
  <c r="AR61" i="121" s="1"/>
  <c r="BF14" i="122"/>
  <c r="BG14" i="122" s="1"/>
  <c r="AX14" i="122"/>
  <c r="BD177" i="122"/>
  <c r="BL177" i="122"/>
  <c r="BM177" i="122" s="1"/>
  <c r="BY227" i="122"/>
  <c r="CJ227" i="122"/>
  <c r="CK227" i="122" s="1"/>
  <c r="BS218" i="122"/>
  <c r="CD218" i="122"/>
  <c r="CE218" i="122" s="1"/>
  <c r="H180" i="122"/>
  <c r="H370" i="122" s="1"/>
  <c r="BL56" i="122"/>
  <c r="BM56" i="122" s="1"/>
  <c r="BD56" i="122"/>
  <c r="BD136" i="122"/>
  <c r="BL136" i="122"/>
  <c r="BM136" i="122" s="1"/>
  <c r="CD184" i="122"/>
  <c r="CE184" i="122" s="1"/>
  <c r="BS184" i="122"/>
  <c r="CD220" i="122"/>
  <c r="CE220" i="122" s="1"/>
  <c r="BS220" i="122"/>
  <c r="CM225" i="122"/>
  <c r="AU369" i="122"/>
  <c r="BY330" i="122"/>
  <c r="CJ330" i="122"/>
  <c r="CK330" i="122" s="1"/>
  <c r="BY320" i="122"/>
  <c r="CJ320" i="122"/>
  <c r="CK320" i="122" s="1"/>
  <c r="Q57" i="121"/>
  <c r="AP57" i="121" s="1"/>
  <c r="AQ57" i="121" s="1"/>
  <c r="AR57" i="121" s="1"/>
  <c r="J87" i="121"/>
  <c r="K76" i="121"/>
  <c r="BI124" i="122"/>
  <c r="BJ124" i="122" s="1"/>
  <c r="BA124" i="122"/>
  <c r="BD130" i="122"/>
  <c r="BL130" i="122"/>
  <c r="BM130" i="122" s="1"/>
  <c r="Q78" i="121"/>
  <c r="AP78" i="121" s="1"/>
  <c r="AQ78" i="121" s="1"/>
  <c r="AR78" i="121" s="1"/>
  <c r="CL57" i="122"/>
  <c r="CN57" i="122" s="1"/>
  <c r="BL40" i="122"/>
  <c r="BM40" i="122" s="1"/>
  <c r="BD40" i="122"/>
  <c r="BY235" i="122"/>
  <c r="CJ235" i="122"/>
  <c r="CK235" i="122" s="1"/>
  <c r="BP288" i="122"/>
  <c r="CA288" i="122"/>
  <c r="CB288" i="122" s="1"/>
  <c r="BV190" i="122"/>
  <c r="CG190" i="122"/>
  <c r="CH190" i="122" s="1"/>
  <c r="BF52" i="122"/>
  <c r="BG52" i="122" s="1"/>
  <c r="AX52" i="122"/>
  <c r="BF115" i="122"/>
  <c r="BG115" i="122" s="1"/>
  <c r="AX115" i="122"/>
  <c r="CL115" i="122" s="1"/>
  <c r="BL82" i="122"/>
  <c r="BM82" i="122" s="1"/>
  <c r="BD82" i="122"/>
  <c r="CL37" i="122"/>
  <c r="CM138" i="122"/>
  <c r="CD199" i="122"/>
  <c r="CE199" i="122" s="1"/>
  <c r="BS199" i="122"/>
  <c r="CL343" i="122"/>
  <c r="CN343" i="122" s="1"/>
  <c r="CM347" i="122"/>
  <c r="CM144" i="122"/>
  <c r="BY287" i="122"/>
  <c r="CJ287" i="122"/>
  <c r="CK287" i="122" s="1"/>
  <c r="CD240" i="122"/>
  <c r="CE240" i="122" s="1"/>
  <c r="BS240" i="122"/>
  <c r="CJ321" i="122"/>
  <c r="CK321" i="122" s="1"/>
  <c r="BY321" i="122"/>
  <c r="BF130" i="122"/>
  <c r="BG130" i="122" s="1"/>
  <c r="AX130" i="122"/>
  <c r="CJ288" i="122"/>
  <c r="CK288" i="122" s="1"/>
  <c r="BY288" i="122"/>
  <c r="Q82" i="121"/>
  <c r="AP82" i="121" s="1"/>
  <c r="AQ82" i="121" s="1"/>
  <c r="AR82" i="121" s="1"/>
  <c r="CD208" i="122"/>
  <c r="CE208" i="122" s="1"/>
  <c r="BS208" i="122"/>
  <c r="BS266" i="122"/>
  <c r="CD266" i="122"/>
  <c r="CE266" i="122" s="1"/>
  <c r="BL54" i="122"/>
  <c r="BM54" i="122" s="1"/>
  <c r="BD54" i="122"/>
  <c r="BL104" i="122"/>
  <c r="BM104" i="122" s="1"/>
  <c r="BD104" i="122"/>
  <c r="BY206" i="122"/>
  <c r="CJ206" i="122"/>
  <c r="CK206" i="122" s="1"/>
  <c r="CJ333" i="122"/>
  <c r="CK333" i="122" s="1"/>
  <c r="BY333" i="122"/>
  <c r="CA325" i="122"/>
  <c r="CB325" i="122" s="1"/>
  <c r="BP325" i="122"/>
  <c r="CM332" i="122"/>
  <c r="CN332" i="122" s="1"/>
  <c r="CN108" i="122"/>
  <c r="CA216" i="122"/>
  <c r="CB216" i="122" s="1"/>
  <c r="BP216" i="122"/>
  <c r="CL328" i="122"/>
  <c r="CN328" i="122" s="1"/>
  <c r="BF30" i="122"/>
  <c r="BG30" i="122" s="1"/>
  <c r="AX30" i="122"/>
  <c r="CN62" i="122"/>
  <c r="BP191" i="122"/>
  <c r="CA191" i="122"/>
  <c r="CB191" i="122" s="1"/>
  <c r="CD268" i="122"/>
  <c r="CE268" i="122" s="1"/>
  <c r="BS268" i="122"/>
  <c r="BV273" i="122"/>
  <c r="CG273" i="122"/>
  <c r="CH273" i="122" s="1"/>
  <c r="CD181" i="122"/>
  <c r="CE181" i="122" s="1"/>
  <c r="BS181" i="122"/>
  <c r="BD14" i="122"/>
  <c r="BL14" i="122"/>
  <c r="BM14" i="122" s="1"/>
  <c r="BA77" i="122"/>
  <c r="BI77" i="122"/>
  <c r="BJ77" i="122" s="1"/>
  <c r="AX139" i="122"/>
  <c r="BF139" i="122"/>
  <c r="BG139" i="122" s="1"/>
  <c r="BS227" i="122"/>
  <c r="CD227" i="122"/>
  <c r="CE227" i="122" s="1"/>
  <c r="CJ213" i="122"/>
  <c r="CK213" i="122" s="1"/>
  <c r="BY213" i="122"/>
  <c r="CG218" i="122"/>
  <c r="CH218" i="122" s="1"/>
  <c r="BV218" i="122"/>
  <c r="CM252" i="122"/>
  <c r="CA283" i="122"/>
  <c r="CB283" i="122" s="1"/>
  <c r="BP283" i="122"/>
  <c r="BI29" i="122"/>
  <c r="BJ29" i="122" s="1"/>
  <c r="CM29" i="122" s="1"/>
  <c r="BA29" i="122"/>
  <c r="BF179" i="122"/>
  <c r="BG179" i="122" s="1"/>
  <c r="AX179" i="122"/>
  <c r="CM318" i="122"/>
  <c r="BS330" i="122"/>
  <c r="CD330" i="122"/>
  <c r="CE330" i="122" s="1"/>
  <c r="CD320" i="122"/>
  <c r="CE320" i="122" s="1"/>
  <c r="BS320" i="122"/>
  <c r="BA53" i="122"/>
  <c r="BI53" i="122"/>
  <c r="BJ53" i="122" s="1"/>
  <c r="BI47" i="122"/>
  <c r="BJ47" i="122" s="1"/>
  <c r="BA47" i="122"/>
  <c r="AX124" i="122"/>
  <c r="BF124" i="122"/>
  <c r="BG124" i="122" s="1"/>
  <c r="CG311" i="122"/>
  <c r="CH311" i="122" s="1"/>
  <c r="BV311" i="122"/>
  <c r="CN260" i="122"/>
  <c r="BS288" i="122"/>
  <c r="CD288" i="122"/>
  <c r="CE288" i="122" s="1"/>
  <c r="CJ346" i="122"/>
  <c r="CK346" i="122" s="1"/>
  <c r="BY346" i="122"/>
  <c r="BI94" i="122"/>
  <c r="BJ94" i="122" s="1"/>
  <c r="BA94" i="122"/>
  <c r="CL94" i="122" s="1"/>
  <c r="CG314" i="122"/>
  <c r="CH314" i="122" s="1"/>
  <c r="BV314" i="122"/>
  <c r="CG345" i="122"/>
  <c r="CH345" i="122" s="1"/>
  <c r="BV345" i="122"/>
  <c r="BI115" i="122"/>
  <c r="BJ115" i="122" s="1"/>
  <c r="BA115" i="122"/>
  <c r="CJ310" i="122"/>
  <c r="CK310" i="122" s="1"/>
  <c r="BY310" i="122"/>
  <c r="BV323" i="122"/>
  <c r="CG323" i="122"/>
  <c r="CH323" i="122" s="1"/>
  <c r="Q84" i="121"/>
  <c r="AP84" i="121" s="1"/>
  <c r="AQ84" i="121" s="1"/>
  <c r="AR84" i="121" s="1"/>
  <c r="BA173" i="122"/>
  <c r="BI173" i="122"/>
  <c r="BJ173" i="122" s="1"/>
  <c r="BS287" i="122"/>
  <c r="CD287" i="122"/>
  <c r="CE287" i="122" s="1"/>
  <c r="CG292" i="122"/>
  <c r="CH292" i="122" s="1"/>
  <c r="BV292" i="122"/>
  <c r="CL292" i="122" s="1"/>
  <c r="CG315" i="122"/>
  <c r="CH315" i="122" s="1"/>
  <c r="BV315" i="122"/>
  <c r="BF65" i="122"/>
  <c r="BG65" i="122" s="1"/>
  <c r="AX65" i="122"/>
  <c r="CD321" i="122"/>
  <c r="CE321" i="122" s="1"/>
  <c r="BS321" i="122"/>
  <c r="AX42" i="122"/>
  <c r="BF42" i="122"/>
  <c r="BG42" i="122" s="1"/>
  <c r="BA104" i="122"/>
  <c r="BI104" i="122"/>
  <c r="BJ104" i="122" s="1"/>
  <c r="Q180" i="122"/>
  <c r="Q370" i="122" s="1"/>
  <c r="CN318" i="122"/>
  <c r="CG346" i="122"/>
  <c r="CH346" i="122" s="1"/>
  <c r="BV346" i="122"/>
  <c r="BF100" i="122"/>
  <c r="BG100" i="122" s="1"/>
  <c r="AX100" i="122"/>
  <c r="BV319" i="122"/>
  <c r="CG319" i="122"/>
  <c r="CH319" i="122" s="1"/>
  <c r="BA100" i="122"/>
  <c r="BI100" i="122"/>
  <c r="BJ100" i="122" s="1"/>
  <c r="CG226" i="122"/>
  <c r="CH226" i="122" s="1"/>
  <c r="BV226" i="122"/>
  <c r="BY319" i="122"/>
  <c r="CJ319" i="122"/>
  <c r="CK319" i="122" s="1"/>
  <c r="CG295" i="122"/>
  <c r="CH295" i="122" s="1"/>
  <c r="BV295" i="122"/>
  <c r="BV275" i="122"/>
  <c r="CG275" i="122"/>
  <c r="CH275" i="122" s="1"/>
  <c r="CG281" i="122"/>
  <c r="CH281" i="122" s="1"/>
  <c r="BV281" i="122"/>
  <c r="CL355" i="122"/>
  <c r="CN355" i="122" s="1"/>
  <c r="BL87" i="122"/>
  <c r="BM87" i="122" s="1"/>
  <c r="BD87" i="122"/>
  <c r="CL133" i="122"/>
  <c r="CN133" i="122" s="1"/>
  <c r="AF236" i="122"/>
  <c r="AF370" i="122" s="1"/>
  <c r="BS222" i="122"/>
  <c r="CL222" i="122" s="1"/>
  <c r="CD222" i="122"/>
  <c r="CE222" i="122" s="1"/>
  <c r="BY348" i="122"/>
  <c r="CJ348" i="122"/>
  <c r="CK348" i="122" s="1"/>
  <c r="BF70" i="122"/>
  <c r="BG70" i="122" s="1"/>
  <c r="AX70" i="122"/>
  <c r="AX54" i="122"/>
  <c r="BF54" i="122"/>
  <c r="BG54" i="122" s="1"/>
  <c r="CN107" i="122"/>
  <c r="Z236" i="122"/>
  <c r="CM198" i="122"/>
  <c r="CA206" i="122"/>
  <c r="CB206" i="122" s="1"/>
  <c r="CM206" i="122" s="1"/>
  <c r="BP206" i="122"/>
  <c r="AF369" i="122"/>
  <c r="CA333" i="122"/>
  <c r="CB333" i="122" s="1"/>
  <c r="BP333" i="122"/>
  <c r="CD216" i="122"/>
  <c r="CE216" i="122" s="1"/>
  <c r="BS216" i="122"/>
  <c r="CM359" i="122"/>
  <c r="BA30" i="122"/>
  <c r="BI30" i="122"/>
  <c r="BJ30" i="122" s="1"/>
  <c r="AX169" i="122"/>
  <c r="BF169" i="122"/>
  <c r="BG169" i="122" s="1"/>
  <c r="BI157" i="122"/>
  <c r="BJ157" i="122" s="1"/>
  <c r="BA157" i="122"/>
  <c r="BS191" i="122"/>
  <c r="CD191" i="122"/>
  <c r="CE191" i="122" s="1"/>
  <c r="BY268" i="122"/>
  <c r="CJ268" i="122"/>
  <c r="CK268" i="122" s="1"/>
  <c r="CD273" i="122"/>
  <c r="CE273" i="122" s="1"/>
  <c r="BS273" i="122"/>
  <c r="BV181" i="122"/>
  <c r="CG181" i="122"/>
  <c r="CH181" i="122" s="1"/>
  <c r="BD77" i="122"/>
  <c r="BL77" i="122"/>
  <c r="BM77" i="122" s="1"/>
  <c r="BI139" i="122"/>
  <c r="BJ139" i="122" s="1"/>
  <c r="BA139" i="122"/>
  <c r="CL139" i="122" s="1"/>
  <c r="CA227" i="122"/>
  <c r="CB227" i="122" s="1"/>
  <c r="BP227" i="122"/>
  <c r="CA213" i="122"/>
  <c r="CB213" i="122" s="1"/>
  <c r="BP213" i="122"/>
  <c r="CG283" i="122"/>
  <c r="CH283" i="122" s="1"/>
  <c r="BV283" i="122"/>
  <c r="Q9" i="121"/>
  <c r="AP9" i="121" s="1"/>
  <c r="AQ9" i="121" s="1"/>
  <c r="AR9" i="121" s="1"/>
  <c r="BF41" i="122"/>
  <c r="BG41" i="122" s="1"/>
  <c r="AX41" i="122"/>
  <c r="BD29" i="122"/>
  <c r="CL29" i="122" s="1"/>
  <c r="BL29" i="122"/>
  <c r="BM29" i="122" s="1"/>
  <c r="BI179" i="122"/>
  <c r="BJ179" i="122" s="1"/>
  <c r="BA179" i="122"/>
  <c r="CA339" i="122"/>
  <c r="CB339" i="122" s="1"/>
  <c r="BP339" i="122"/>
  <c r="Q73" i="121"/>
  <c r="AP73" i="121" s="1"/>
  <c r="AQ73" i="121" s="1"/>
  <c r="AR73" i="121" s="1"/>
  <c r="BD53" i="122"/>
  <c r="BL53" i="122"/>
  <c r="BM53" i="122" s="1"/>
  <c r="AX47" i="122"/>
  <c r="BF47" i="122"/>
  <c r="BG47" i="122" s="1"/>
  <c r="BS203" i="122"/>
  <c r="CD203" i="122"/>
  <c r="CE203" i="122" s="1"/>
  <c r="BS311" i="122"/>
  <c r="CD311" i="122"/>
  <c r="CE311" i="122" s="1"/>
  <c r="CM79" i="122"/>
  <c r="CN79" i="122" s="1"/>
  <c r="CG305" i="122"/>
  <c r="CH305" i="122" s="1"/>
  <c r="BV305" i="122"/>
  <c r="CG288" i="122"/>
  <c r="CH288" i="122" s="1"/>
  <c r="BV288" i="122"/>
  <c r="BP346" i="122"/>
  <c r="CA346" i="122"/>
  <c r="CB346" i="122" s="1"/>
  <c r="Q11" i="121"/>
  <c r="AP11" i="121" s="1"/>
  <c r="AQ11" i="121" s="1"/>
  <c r="AR11" i="121" s="1"/>
  <c r="BD94" i="122"/>
  <c r="BL94" i="122"/>
  <c r="BM94" i="122" s="1"/>
  <c r="CL143" i="122"/>
  <c r="BP237" i="122"/>
  <c r="CA237" i="122"/>
  <c r="CB237" i="122" s="1"/>
  <c r="BS314" i="122"/>
  <c r="CD314" i="122"/>
  <c r="CE314" i="122" s="1"/>
  <c r="BP345" i="122"/>
  <c r="CA345" i="122"/>
  <c r="CB345" i="122" s="1"/>
  <c r="CL84" i="122"/>
  <c r="BI59" i="122"/>
  <c r="BJ59" i="122" s="1"/>
  <c r="BA59" i="122"/>
  <c r="BI125" i="122"/>
  <c r="BJ125" i="122" s="1"/>
  <c r="BA125" i="122"/>
  <c r="CM210" i="122"/>
  <c r="BP310" i="122"/>
  <c r="CA310" i="122"/>
  <c r="CB310" i="122" s="1"/>
  <c r="CJ323" i="122"/>
  <c r="CK323" i="122" s="1"/>
  <c r="BY323" i="122"/>
  <c r="BD173" i="122"/>
  <c r="BL173" i="122"/>
  <c r="BM173" i="122" s="1"/>
  <c r="BV287" i="122"/>
  <c r="CG287" i="122"/>
  <c r="CH287" i="122" s="1"/>
  <c r="CD292" i="122"/>
  <c r="CE292" i="122" s="1"/>
  <c r="CM292" i="122" s="1"/>
  <c r="BS292" i="122"/>
  <c r="BY315" i="122"/>
  <c r="CJ315" i="122"/>
  <c r="CK315" i="122" s="1"/>
  <c r="BA65" i="122"/>
  <c r="BI65" i="122"/>
  <c r="BJ65" i="122" s="1"/>
  <c r="CG321" i="122"/>
  <c r="CH321" i="122" s="1"/>
  <c r="BV321" i="122"/>
  <c r="BF101" i="122"/>
  <c r="BG101" i="122" s="1"/>
  <c r="AX101" i="122"/>
  <c r="CA266" i="122"/>
  <c r="CB266" i="122" s="1"/>
  <c r="BP266" i="122"/>
  <c r="CG325" i="122"/>
  <c r="CH325" i="122" s="1"/>
  <c r="BV325" i="122"/>
  <c r="CA181" i="122"/>
  <c r="CB181" i="122" s="1"/>
  <c r="BP181" i="122"/>
  <c r="BD139" i="122"/>
  <c r="BL139" i="122"/>
  <c r="BM139" i="122" s="1"/>
  <c r="BY283" i="122"/>
  <c r="CJ283" i="122"/>
  <c r="CK283" i="122" s="1"/>
  <c r="CN185" i="122"/>
  <c r="BI42" i="122"/>
  <c r="BJ42" i="122" s="1"/>
  <c r="BA42" i="122"/>
  <c r="BP244" i="122"/>
  <c r="CA244" i="122"/>
  <c r="CB244" i="122" s="1"/>
  <c r="CM244" i="122" s="1"/>
  <c r="BA12" i="122"/>
  <c r="BI12" i="122"/>
  <c r="BJ12" i="122" s="1"/>
  <c r="BI71" i="122"/>
  <c r="BJ71" i="122" s="1"/>
  <c r="BA71" i="122"/>
  <c r="BS202" i="122"/>
  <c r="CD202" i="122"/>
  <c r="CE202" i="122" s="1"/>
  <c r="P26" i="121"/>
  <c r="M34" i="121"/>
  <c r="BL12" i="122"/>
  <c r="BM12" i="122" s="1"/>
  <c r="BD12" i="122"/>
  <c r="BD100" i="122"/>
  <c r="BL100" i="122"/>
  <c r="BM100" i="122" s="1"/>
  <c r="CM100" i="122" s="1"/>
  <c r="BL71" i="122"/>
  <c r="BM71" i="122" s="1"/>
  <c r="BD71" i="122"/>
  <c r="BV202" i="122"/>
  <c r="CG202" i="122"/>
  <c r="CH202" i="122" s="1"/>
  <c r="CA319" i="122"/>
  <c r="CB319" i="122" s="1"/>
  <c r="BP319" i="122"/>
  <c r="BY295" i="122"/>
  <c r="CJ295" i="122"/>
  <c r="CK295" i="122" s="1"/>
  <c r="BS275" i="122"/>
  <c r="CD275" i="122"/>
  <c r="CE275" i="122" s="1"/>
  <c r="BS265" i="122"/>
  <c r="CL265" i="122" s="1"/>
  <c r="CD265" i="122"/>
  <c r="CE265" i="122" s="1"/>
  <c r="BI87" i="122"/>
  <c r="BJ87" i="122" s="1"/>
  <c r="BA87" i="122"/>
  <c r="AR236" i="122"/>
  <c r="CJ222" i="122"/>
  <c r="CK222" i="122" s="1"/>
  <c r="BY222" i="122"/>
  <c r="BY211" i="122"/>
  <c r="CJ211" i="122"/>
  <c r="CK211" i="122" s="1"/>
  <c r="CJ313" i="122"/>
  <c r="CK313" i="122" s="1"/>
  <c r="BY313" i="122"/>
  <c r="CD348" i="122"/>
  <c r="CE348" i="122" s="1"/>
  <c r="BS348" i="122"/>
  <c r="BA70" i="122"/>
  <c r="BI70" i="122"/>
  <c r="BJ70" i="122" s="1"/>
  <c r="BI54" i="122"/>
  <c r="BJ54" i="122" s="1"/>
  <c r="BA54" i="122"/>
  <c r="AL236" i="122"/>
  <c r="CL198" i="122"/>
  <c r="CN198" i="122" s="1"/>
  <c r="CG206" i="122"/>
  <c r="CH206" i="122" s="1"/>
  <c r="BV206" i="122"/>
  <c r="AR369" i="122"/>
  <c r="BS333" i="122"/>
  <c r="CD333" i="122"/>
  <c r="CE333" i="122" s="1"/>
  <c r="S15" i="124"/>
  <c r="S26" i="124" s="1"/>
  <c r="CJ216" i="122"/>
  <c r="CK216" i="122" s="1"/>
  <c r="BY216" i="122"/>
  <c r="CL359" i="122"/>
  <c r="CL137" i="122"/>
  <c r="CN137" i="122" s="1"/>
  <c r="BI169" i="122"/>
  <c r="BJ169" i="122" s="1"/>
  <c r="CM169" i="122" s="1"/>
  <c r="BA169" i="122"/>
  <c r="AX157" i="122"/>
  <c r="CL157" i="122" s="1"/>
  <c r="CN157" i="122" s="1"/>
  <c r="BF157" i="122"/>
  <c r="BG157" i="122" s="1"/>
  <c r="CG191" i="122"/>
  <c r="CH191" i="122" s="1"/>
  <c r="BV191" i="122"/>
  <c r="CG268" i="122"/>
  <c r="CH268" i="122" s="1"/>
  <c r="BV268" i="122"/>
  <c r="BY273" i="122"/>
  <c r="CJ273" i="122"/>
  <c r="CK273" i="122" s="1"/>
  <c r="BY181" i="122"/>
  <c r="CJ181" i="122"/>
  <c r="CK181" i="122" s="1"/>
  <c r="Q72" i="121"/>
  <c r="AP72" i="121" s="1"/>
  <c r="AQ72" i="121" s="1"/>
  <c r="AR72" i="121" s="1"/>
  <c r="BF103" i="122"/>
  <c r="BG103" i="122" s="1"/>
  <c r="AX103" i="122"/>
  <c r="CL150" i="122"/>
  <c r="CD213" i="122"/>
  <c r="CE213" i="122" s="1"/>
  <c r="BS213" i="122"/>
  <c r="BS283" i="122"/>
  <c r="CD283" i="122"/>
  <c r="CE283" i="122" s="1"/>
  <c r="CA335" i="122"/>
  <c r="CB335" i="122" s="1"/>
  <c r="BP335" i="122"/>
  <c r="Q20" i="121"/>
  <c r="AP20" i="121" s="1"/>
  <c r="AQ20" i="121" s="1"/>
  <c r="AR20" i="121" s="1"/>
  <c r="BA41" i="122"/>
  <c r="BI41" i="122"/>
  <c r="BJ41" i="122" s="1"/>
  <c r="BL179" i="122"/>
  <c r="BM179" i="122" s="1"/>
  <c r="BD179" i="122"/>
  <c r="BV339" i="122"/>
  <c r="CG339" i="122"/>
  <c r="CH339" i="122" s="1"/>
  <c r="BI119" i="122"/>
  <c r="BJ119" i="122" s="1"/>
  <c r="BA119" i="122"/>
  <c r="CM102" i="122"/>
  <c r="BS197" i="122"/>
  <c r="CD197" i="122"/>
  <c r="CE197" i="122" s="1"/>
  <c r="CG203" i="122"/>
  <c r="CH203" i="122" s="1"/>
  <c r="BV203" i="122"/>
  <c r="CJ311" i="122"/>
  <c r="CK311" i="122" s="1"/>
  <c r="BY311" i="122"/>
  <c r="Q38" i="121"/>
  <c r="AP38" i="121" s="1"/>
  <c r="AQ38" i="121" s="1"/>
  <c r="AR38" i="121" s="1"/>
  <c r="BL145" i="122"/>
  <c r="BM145" i="122" s="1"/>
  <c r="BD145" i="122"/>
  <c r="CJ305" i="122"/>
  <c r="CK305" i="122" s="1"/>
  <c r="BY305" i="122"/>
  <c r="CL305" i="122" s="1"/>
  <c r="CL282" i="122"/>
  <c r="CD346" i="122"/>
  <c r="CE346" i="122" s="1"/>
  <c r="BS346" i="122"/>
  <c r="BF94" i="122"/>
  <c r="BG94" i="122" s="1"/>
  <c r="CM94" i="122" s="1"/>
  <c r="AX94" i="122"/>
  <c r="CM143" i="122"/>
  <c r="CD237" i="122"/>
  <c r="CE237" i="122" s="1"/>
  <c r="BS237" i="122"/>
  <c r="CJ314" i="122"/>
  <c r="CK314" i="122" s="1"/>
  <c r="CM314" i="122" s="1"/>
  <c r="BY314" i="122"/>
  <c r="CL314" i="122" s="1"/>
  <c r="CN314" i="122" s="1"/>
  <c r="CJ345" i="122"/>
  <c r="CK345" i="122" s="1"/>
  <c r="CM345" i="122" s="1"/>
  <c r="BY345" i="122"/>
  <c r="AE17" i="121"/>
  <c r="AF17" i="121" s="1"/>
  <c r="AF25" i="121" s="1"/>
  <c r="M17" i="121"/>
  <c r="AB17" i="121"/>
  <c r="AC17" i="121" s="1"/>
  <c r="AC25" i="121" s="1"/>
  <c r="H25" i="121"/>
  <c r="Y17" i="121"/>
  <c r="Z17" i="121" s="1"/>
  <c r="Z25" i="121" s="1"/>
  <c r="S17" i="121"/>
  <c r="T17" i="121" s="1"/>
  <c r="T25" i="121" s="1"/>
  <c r="CM84" i="122"/>
  <c r="BL59" i="122"/>
  <c r="BM59" i="122" s="1"/>
  <c r="BD59" i="122"/>
  <c r="BL125" i="122"/>
  <c r="BM125" i="122" s="1"/>
  <c r="BD125" i="122"/>
  <c r="CL210" i="122"/>
  <c r="CD310" i="122"/>
  <c r="CE310" i="122" s="1"/>
  <c r="BS310" i="122"/>
  <c r="BS323" i="122"/>
  <c r="CD323" i="122"/>
  <c r="CE323" i="122" s="1"/>
  <c r="AH46" i="121"/>
  <c r="AI46" i="121" s="1"/>
  <c r="AI54" i="121" s="1"/>
  <c r="O46" i="121"/>
  <c r="O54" i="121" s="1"/>
  <c r="K54" i="121"/>
  <c r="AN46" i="121"/>
  <c r="AO46" i="121" s="1"/>
  <c r="AO54" i="121" s="1"/>
  <c r="V46" i="121"/>
  <c r="W46" i="121" s="1"/>
  <c r="W54" i="121" s="1"/>
  <c r="AK46" i="121"/>
  <c r="AL46" i="121" s="1"/>
  <c r="AL54" i="121" s="1"/>
  <c r="BF118" i="122"/>
  <c r="BG118" i="122" s="1"/>
  <c r="AX118" i="122"/>
  <c r="AX173" i="122"/>
  <c r="BF173" i="122"/>
  <c r="BG173" i="122" s="1"/>
  <c r="CM173" i="122" s="1"/>
  <c r="CG204" i="122"/>
  <c r="CH204" i="122" s="1"/>
  <c r="BV204" i="122"/>
  <c r="CD312" i="122"/>
  <c r="CE312" i="122" s="1"/>
  <c r="BS312" i="122"/>
  <c r="BY292" i="122"/>
  <c r="CJ292" i="122"/>
  <c r="CK292" i="122" s="1"/>
  <c r="CM301" i="122"/>
  <c r="CN301" i="122" s="1"/>
  <c r="CA315" i="122"/>
  <c r="CB315" i="122" s="1"/>
  <c r="CM315" i="122" s="1"/>
  <c r="BP315" i="122"/>
  <c r="BD65" i="122"/>
  <c r="CL65" i="122" s="1"/>
  <c r="CN65" i="122" s="1"/>
  <c r="BL65" i="122"/>
  <c r="BM65" i="122" s="1"/>
  <c r="CM69" i="122"/>
  <c r="CA317" i="122"/>
  <c r="CB317" i="122" s="1"/>
  <c r="BP317" i="122"/>
  <c r="BV216" i="122"/>
  <c r="CG216" i="122"/>
  <c r="CH216" i="122" s="1"/>
  <c r="BF77" i="122"/>
  <c r="BG77" i="122" s="1"/>
  <c r="CM77" i="122" s="1"/>
  <c r="AX77" i="122"/>
  <c r="CL77" i="122" s="1"/>
  <c r="AX136" i="122"/>
  <c r="BF136" i="122"/>
  <c r="BG136" i="122" s="1"/>
  <c r="BL86" i="122"/>
  <c r="BM86" i="122" s="1"/>
  <c r="BD86" i="122"/>
  <c r="CJ226" i="122"/>
  <c r="CK226" i="122" s="1"/>
  <c r="BY226" i="122"/>
  <c r="CD295" i="122"/>
  <c r="CE295" i="122" s="1"/>
  <c r="BS295" i="122"/>
  <c r="BF87" i="122"/>
  <c r="BG87" i="122" s="1"/>
  <c r="CM87" i="122" s="1"/>
  <c r="AX87" i="122"/>
  <c r="BS298" i="122"/>
  <c r="CL298" i="122" s="1"/>
  <c r="CD298" i="122"/>
  <c r="CE298" i="122" s="1"/>
  <c r="BF48" i="122"/>
  <c r="BG48" i="122" s="1"/>
  <c r="AX48" i="122"/>
  <c r="CN67" i="122"/>
  <c r="AX71" i="122"/>
  <c r="CL71" i="122" s="1"/>
  <c r="CN71" i="122" s="1"/>
  <c r="BF71" i="122"/>
  <c r="BG71" i="122" s="1"/>
  <c r="CM71" i="122" s="1"/>
  <c r="AI236" i="122"/>
  <c r="BS319" i="122"/>
  <c r="CD319" i="122"/>
  <c r="CE319" i="122" s="1"/>
  <c r="CM319" i="122" s="1"/>
  <c r="BP295" i="122"/>
  <c r="CA295" i="122"/>
  <c r="CB295" i="122" s="1"/>
  <c r="CM295" i="122" s="1"/>
  <c r="CJ275" i="122"/>
  <c r="CK275" i="122" s="1"/>
  <c r="BY275" i="122"/>
  <c r="BY265" i="122"/>
  <c r="CJ265" i="122"/>
  <c r="CK265" i="122" s="1"/>
  <c r="Q48" i="121"/>
  <c r="AP48" i="121" s="1"/>
  <c r="AQ48" i="121" s="1"/>
  <c r="AR48" i="121" s="1"/>
  <c r="CN28" i="122"/>
  <c r="AX51" i="122"/>
  <c r="BF51" i="122"/>
  <c r="BG51" i="122" s="1"/>
  <c r="CL187" i="122"/>
  <c r="CN187" i="122" s="1"/>
  <c r="CG222" i="122"/>
  <c r="CH222" i="122" s="1"/>
  <c r="BV222" i="122"/>
  <c r="CA211" i="122"/>
  <c r="CB211" i="122" s="1"/>
  <c r="CM211" i="122" s="1"/>
  <c r="BP211" i="122"/>
  <c r="CL211" i="122" s="1"/>
  <c r="BY307" i="122"/>
  <c r="CJ307" i="122"/>
  <c r="CK307" i="122" s="1"/>
  <c r="BP313" i="122"/>
  <c r="CL313" i="122" s="1"/>
  <c r="CA313" i="122"/>
  <c r="CB313" i="122" s="1"/>
  <c r="CG348" i="122"/>
  <c r="CH348" i="122" s="1"/>
  <c r="BV348" i="122"/>
  <c r="BF26" i="122"/>
  <c r="BG26" i="122" s="1"/>
  <c r="CM26" i="122" s="1"/>
  <c r="AX26" i="122"/>
  <c r="BD70" i="122"/>
  <c r="BL70" i="122"/>
  <c r="BM70" i="122" s="1"/>
  <c r="CM70" i="122" s="1"/>
  <c r="CL191" i="122"/>
  <c r="CN224" i="122"/>
  <c r="CL279" i="122"/>
  <c r="CN279" i="122" s="1"/>
  <c r="CG333" i="122"/>
  <c r="CH333" i="122" s="1"/>
  <c r="CM333" i="122" s="1"/>
  <c r="BV333" i="122"/>
  <c r="BS337" i="122"/>
  <c r="CD337" i="122"/>
  <c r="CE337" i="122" s="1"/>
  <c r="Q13" i="121"/>
  <c r="AP13" i="121" s="1"/>
  <c r="AQ13" i="121" s="1"/>
  <c r="AR13" i="121" s="1"/>
  <c r="Q53" i="121"/>
  <c r="AP53" i="121" s="1"/>
  <c r="AQ53" i="121" s="1"/>
  <c r="AR53" i="121" s="1"/>
  <c r="BD169" i="122"/>
  <c r="BL169" i="122"/>
  <c r="BM169" i="122" s="1"/>
  <c r="BD157" i="122"/>
  <c r="BL157" i="122"/>
  <c r="BM157" i="122" s="1"/>
  <c r="CA268" i="122"/>
  <c r="CB268" i="122" s="1"/>
  <c r="BP268" i="122"/>
  <c r="CA273" i="122"/>
  <c r="CB273" i="122" s="1"/>
  <c r="CM273" i="122" s="1"/>
  <c r="BP273" i="122"/>
  <c r="BL103" i="122"/>
  <c r="BM103" i="122" s="1"/>
  <c r="BD103" i="122"/>
  <c r="CM150" i="122"/>
  <c r="CG270" i="122"/>
  <c r="CH270" i="122" s="1"/>
  <c r="BV270" i="122"/>
  <c r="CD256" i="122"/>
  <c r="CE256" i="122" s="1"/>
  <c r="BS256" i="122"/>
  <c r="BY261" i="122"/>
  <c r="CJ261" i="122"/>
  <c r="CK261" i="122" s="1"/>
  <c r="CM261" i="122" s="1"/>
  <c r="BV335" i="122"/>
  <c r="CG335" i="122"/>
  <c r="CH335" i="122" s="1"/>
  <c r="Q29" i="121"/>
  <c r="AP29" i="121" s="1"/>
  <c r="AQ29" i="121" s="1"/>
  <c r="AR29" i="121" s="1"/>
  <c r="BD41" i="122"/>
  <c r="BL41" i="122"/>
  <c r="BM41" i="122" s="1"/>
  <c r="CM17" i="122"/>
  <c r="BL178" i="122"/>
  <c r="BM178" i="122" s="1"/>
  <c r="BD178" i="122"/>
  <c r="CL246" i="122"/>
  <c r="BY306" i="122"/>
  <c r="CJ306" i="122"/>
  <c r="CK306" i="122" s="1"/>
  <c r="CJ339" i="122"/>
  <c r="CK339" i="122" s="1"/>
  <c r="BY339" i="122"/>
  <c r="BL119" i="122"/>
  <c r="BM119" i="122" s="1"/>
  <c r="BD119" i="122"/>
  <c r="AX19" i="122"/>
  <c r="BF19" i="122"/>
  <c r="BG19" i="122" s="1"/>
  <c r="CL102" i="122"/>
  <c r="BF140" i="122"/>
  <c r="BG140" i="122" s="1"/>
  <c r="AX140" i="122"/>
  <c r="CJ197" i="122"/>
  <c r="CK197" i="122" s="1"/>
  <c r="BY197" i="122"/>
  <c r="BY203" i="122"/>
  <c r="CJ203" i="122"/>
  <c r="CK203" i="122" s="1"/>
  <c r="CL234" i="122"/>
  <c r="BP311" i="122"/>
  <c r="CA311" i="122"/>
  <c r="CB311" i="122" s="1"/>
  <c r="CM65" i="122"/>
  <c r="K17" i="121"/>
  <c r="J25" i="121"/>
  <c r="CN18" i="122"/>
  <c r="BI145" i="122"/>
  <c r="BJ145" i="122" s="1"/>
  <c r="BA145" i="122"/>
  <c r="CL172" i="122"/>
  <c r="CN172" i="122" s="1"/>
  <c r="BP305" i="122"/>
  <c r="CA305" i="122"/>
  <c r="CB305" i="122" s="1"/>
  <c r="CM282" i="122"/>
  <c r="CM253" i="122"/>
  <c r="Q80" i="121"/>
  <c r="AP80" i="121" s="1"/>
  <c r="AQ80" i="121" s="1"/>
  <c r="AR80" i="121" s="1"/>
  <c r="CA241" i="122"/>
  <c r="CB241" i="122" s="1"/>
  <c r="BP241" i="122"/>
  <c r="BV237" i="122"/>
  <c r="CG237" i="122"/>
  <c r="CH237" i="122" s="1"/>
  <c r="BS345" i="122"/>
  <c r="CD345" i="122"/>
  <c r="CE345" i="122" s="1"/>
  <c r="AX59" i="122"/>
  <c r="BF59" i="122"/>
  <c r="BG59" i="122" s="1"/>
  <c r="CM59" i="122" s="1"/>
  <c r="BF125" i="122"/>
  <c r="BG125" i="122" s="1"/>
  <c r="CM125" i="122" s="1"/>
  <c r="AX125" i="122"/>
  <c r="BD112" i="122"/>
  <c r="BL112" i="122"/>
  <c r="BM112" i="122" s="1"/>
  <c r="BV310" i="122"/>
  <c r="CG310" i="122"/>
  <c r="CH310" i="122" s="1"/>
  <c r="CM349" i="122"/>
  <c r="BI118" i="122"/>
  <c r="BJ118" i="122" s="1"/>
  <c r="BA118" i="122"/>
  <c r="BP204" i="122"/>
  <c r="CA204" i="122"/>
  <c r="CB204" i="122" s="1"/>
  <c r="CA312" i="122"/>
  <c r="CB312" i="122" s="1"/>
  <c r="BP312" i="122"/>
  <c r="CL312" i="122" s="1"/>
  <c r="BP292" i="122"/>
  <c r="CA292" i="122"/>
  <c r="CB292" i="122" s="1"/>
  <c r="CD315" i="122"/>
  <c r="CE315" i="122" s="1"/>
  <c r="BS315" i="122"/>
  <c r="BI85" i="122"/>
  <c r="BJ85" i="122" s="1"/>
  <c r="BA85" i="122"/>
  <c r="CN49" i="122"/>
  <c r="CA218" i="122"/>
  <c r="CB218" i="122" s="1"/>
  <c r="BP218" i="122"/>
  <c r="AX12" i="122"/>
  <c r="CL12" i="122" s="1"/>
  <c r="BF12" i="122"/>
  <c r="BG12" i="122" s="1"/>
  <c r="CJ281" i="122"/>
  <c r="CK281" i="122" s="1"/>
  <c r="BY281" i="122"/>
  <c r="Q14" i="121"/>
  <c r="AP14" i="121" s="1"/>
  <c r="AQ14" i="121" s="1"/>
  <c r="AR14" i="121" s="1"/>
  <c r="BI48" i="122"/>
  <c r="BJ48" i="122" s="1"/>
  <c r="BA48" i="122"/>
  <c r="AU236" i="122"/>
  <c r="AU370" i="122" s="1"/>
  <c r="BV300" i="122"/>
  <c r="CG300" i="122"/>
  <c r="CH300" i="122" s="1"/>
  <c r="BP265" i="122"/>
  <c r="CA265" i="122"/>
  <c r="CB265" i="122" s="1"/>
  <c r="CD360" i="122"/>
  <c r="CE360" i="122" s="1"/>
  <c r="CM360" i="122" s="1"/>
  <c r="BS360" i="122"/>
  <c r="BA51" i="122"/>
  <c r="BI51" i="122"/>
  <c r="BJ51" i="122" s="1"/>
  <c r="CM51" i="122" s="1"/>
  <c r="CL122" i="122"/>
  <c r="CN122" i="122" s="1"/>
  <c r="CM152" i="122"/>
  <c r="CA222" i="122"/>
  <c r="CB222" i="122" s="1"/>
  <c r="CM222" i="122" s="1"/>
  <c r="BP222" i="122"/>
  <c r="BS211" i="122"/>
  <c r="CD211" i="122"/>
  <c r="CE211" i="122" s="1"/>
  <c r="CM277" i="122"/>
  <c r="CN277" i="122" s="1"/>
  <c r="CD307" i="122"/>
  <c r="CE307" i="122" s="1"/>
  <c r="BS307" i="122"/>
  <c r="CD313" i="122"/>
  <c r="CE313" i="122" s="1"/>
  <c r="BS313" i="122"/>
  <c r="CA348" i="122"/>
  <c r="CB348" i="122" s="1"/>
  <c r="CM348" i="122" s="1"/>
  <c r="BP348" i="122"/>
  <c r="CJ368" i="122"/>
  <c r="CK368" i="122" s="1"/>
  <c r="BY368" i="122"/>
  <c r="Q27" i="121"/>
  <c r="AP27" i="121" s="1"/>
  <c r="AQ27" i="121" s="1"/>
  <c r="AR27" i="121" s="1"/>
  <c r="BI26" i="122"/>
  <c r="BJ26" i="122" s="1"/>
  <c r="BA26" i="122"/>
  <c r="CM127" i="122"/>
  <c r="CN127" i="122" s="1"/>
  <c r="CM191" i="122"/>
  <c r="CD285" i="122"/>
  <c r="CE285" i="122" s="1"/>
  <c r="BS285" i="122"/>
  <c r="CG278" i="122"/>
  <c r="CH278" i="122" s="1"/>
  <c r="BV278" i="122"/>
  <c r="CL278" i="122" s="1"/>
  <c r="CD327" i="122"/>
  <c r="CE327" i="122" s="1"/>
  <c r="BS327" i="122"/>
  <c r="CG337" i="122"/>
  <c r="CH337" i="122" s="1"/>
  <c r="BV337" i="122"/>
  <c r="Q60" i="121"/>
  <c r="AP60" i="121" s="1"/>
  <c r="AQ60" i="121" s="1"/>
  <c r="AR60" i="121" s="1"/>
  <c r="CM156" i="122"/>
  <c r="CL325" i="122"/>
  <c r="Q69" i="121"/>
  <c r="AP69" i="121" s="1"/>
  <c r="AQ69" i="121" s="1"/>
  <c r="AR69" i="121" s="1"/>
  <c r="BI103" i="122"/>
  <c r="BJ103" i="122" s="1"/>
  <c r="BA103" i="122"/>
  <c r="CJ270" i="122"/>
  <c r="CK270" i="122" s="1"/>
  <c r="BY270" i="122"/>
  <c r="BY256" i="122"/>
  <c r="CJ256" i="122"/>
  <c r="CK256" i="122" s="1"/>
  <c r="BV261" i="122"/>
  <c r="CG261" i="122"/>
  <c r="CH261" i="122" s="1"/>
  <c r="CJ335" i="122"/>
  <c r="CK335" i="122" s="1"/>
  <c r="BY335" i="122"/>
  <c r="CL17" i="122"/>
  <c r="CN17" i="122" s="1"/>
  <c r="CM98" i="122"/>
  <c r="CN98" i="122" s="1"/>
  <c r="CN73" i="122"/>
  <c r="AX178" i="122"/>
  <c r="BF178" i="122"/>
  <c r="BG178" i="122" s="1"/>
  <c r="BV201" i="122"/>
  <c r="CG201" i="122"/>
  <c r="CH201" i="122" s="1"/>
  <c r="CM246" i="122"/>
  <c r="CL363" i="122"/>
  <c r="CN363" i="122" s="1"/>
  <c r="CD306" i="122"/>
  <c r="CE306" i="122" s="1"/>
  <c r="BS306" i="122"/>
  <c r="CD339" i="122"/>
  <c r="CE339" i="122" s="1"/>
  <c r="BS339" i="122"/>
  <c r="CL367" i="122"/>
  <c r="BF119" i="122"/>
  <c r="BG119" i="122" s="1"/>
  <c r="CM119" i="122" s="1"/>
  <c r="AX119" i="122"/>
  <c r="Q79" i="121"/>
  <c r="AP79" i="121" s="1"/>
  <c r="AQ79" i="121"/>
  <c r="AR79" i="121" s="1"/>
  <c r="BA19" i="122"/>
  <c r="CL19" i="122" s="1"/>
  <c r="BI19" i="122"/>
  <c r="BJ19" i="122" s="1"/>
  <c r="BA140" i="122"/>
  <c r="BI140" i="122"/>
  <c r="BJ140" i="122" s="1"/>
  <c r="CG197" i="122"/>
  <c r="CH197" i="122" s="1"/>
  <c r="BV197" i="122"/>
  <c r="CA203" i="122"/>
  <c r="CB203" i="122" s="1"/>
  <c r="BP203" i="122"/>
  <c r="CM234" i="122"/>
  <c r="BL22" i="122"/>
  <c r="BM22" i="122" s="1"/>
  <c r="BD22" i="122"/>
  <c r="BF145" i="122"/>
  <c r="BG145" i="122" s="1"/>
  <c r="AX145" i="122"/>
  <c r="CL145" i="122" s="1"/>
  <c r="CD305" i="122"/>
  <c r="CE305" i="122" s="1"/>
  <c r="BS305" i="122"/>
  <c r="CL253" i="122"/>
  <c r="BF167" i="122"/>
  <c r="BG167" i="122" s="1"/>
  <c r="AX167" i="122"/>
  <c r="CL167" i="122" s="1"/>
  <c r="BY237" i="122"/>
  <c r="CJ237" i="122"/>
  <c r="CK237" i="122" s="1"/>
  <c r="K44" i="121"/>
  <c r="AN36" i="121"/>
  <c r="AO36" i="121" s="1"/>
  <c r="AO44" i="121" s="1"/>
  <c r="V36" i="121"/>
  <c r="W36" i="121" s="1"/>
  <c r="W44" i="121" s="1"/>
  <c r="AK36" i="121"/>
  <c r="AL36" i="121" s="1"/>
  <c r="AL44" i="121" s="1"/>
  <c r="AH36" i="121"/>
  <c r="AI36" i="121" s="1"/>
  <c r="AI44" i="121" s="1"/>
  <c r="O36" i="121"/>
  <c r="BA112" i="122"/>
  <c r="CL112" i="122" s="1"/>
  <c r="BI112" i="122"/>
  <c r="BJ112" i="122" s="1"/>
  <c r="CA350" i="122"/>
  <c r="CB350" i="122" s="1"/>
  <c r="BP350" i="122"/>
  <c r="CL352" i="122"/>
  <c r="CN352" i="122" s="1"/>
  <c r="CL349" i="122"/>
  <c r="CN349" i="122" s="1"/>
  <c r="BD118" i="122"/>
  <c r="BL118" i="122"/>
  <c r="BM118" i="122" s="1"/>
  <c r="CL95" i="122"/>
  <c r="CD204" i="122"/>
  <c r="CE204" i="122" s="1"/>
  <c r="BS204" i="122"/>
  <c r="CL239" i="122"/>
  <c r="BV312" i="122"/>
  <c r="CG312" i="122"/>
  <c r="CH312" i="122" s="1"/>
  <c r="BY271" i="122"/>
  <c r="CJ271" i="122"/>
  <c r="CK271" i="122" s="1"/>
  <c r="Q23" i="121"/>
  <c r="AP23" i="121" s="1"/>
  <c r="AQ23" i="121" s="1"/>
  <c r="AR23" i="121" s="1"/>
  <c r="BL85" i="122"/>
  <c r="BM85" i="122" s="1"/>
  <c r="BD85" i="122"/>
  <c r="BL44" i="122"/>
  <c r="BM44" i="122" s="1"/>
  <c r="BD44" i="122"/>
  <c r="BD63" i="122"/>
  <c r="BL63" i="122"/>
  <c r="BM63" i="122" s="1"/>
  <c r="CG227" i="122"/>
  <c r="CH227" i="122" s="1"/>
  <c r="BV227" i="122"/>
  <c r="BD115" i="122"/>
  <c r="BL115" i="122"/>
  <c r="BM115" i="122" s="1"/>
  <c r="BP287" i="122"/>
  <c r="CA287" i="122"/>
  <c r="CB287" i="122" s="1"/>
  <c r="CM287" i="122" s="1"/>
  <c r="CA321" i="122"/>
  <c r="CB321" i="122" s="1"/>
  <c r="CM321" i="122" s="1"/>
  <c r="BP321" i="122"/>
  <c r="CN238" i="122"/>
  <c r="AX32" i="122"/>
  <c r="CL32" i="122" s="1"/>
  <c r="BF32" i="122"/>
  <c r="BG32" i="122" s="1"/>
  <c r="CG360" i="122"/>
  <c r="CH360" i="122" s="1"/>
  <c r="BV360" i="122"/>
  <c r="CL360" i="122" s="1"/>
  <c r="CN360" i="122" s="1"/>
  <c r="BF36" i="122"/>
  <c r="BG36" i="122" s="1"/>
  <c r="CM36" i="122" s="1"/>
  <c r="AX36" i="122"/>
  <c r="BV297" i="122"/>
  <c r="CG297" i="122"/>
  <c r="CH297" i="122" s="1"/>
  <c r="CL135" i="122"/>
  <c r="BD51" i="122"/>
  <c r="BL51" i="122"/>
  <c r="BM51" i="122" s="1"/>
  <c r="CL152" i="122"/>
  <c r="CN152" i="122" s="1"/>
  <c r="BY223" i="122"/>
  <c r="CJ223" i="122"/>
  <c r="CK223" i="122" s="1"/>
  <c r="CG211" i="122"/>
  <c r="CH211" i="122" s="1"/>
  <c r="BV211" i="122"/>
  <c r="CA307" i="122"/>
  <c r="CB307" i="122" s="1"/>
  <c r="CM307" i="122" s="1"/>
  <c r="BP307" i="122"/>
  <c r="BV313" i="122"/>
  <c r="CG313" i="122"/>
  <c r="CH313" i="122" s="1"/>
  <c r="CM313" i="122" s="1"/>
  <c r="BP368" i="122"/>
  <c r="CA368" i="122"/>
  <c r="CB368" i="122" s="1"/>
  <c r="Q31" i="121"/>
  <c r="AP31" i="121" s="1"/>
  <c r="AQ31" i="121" s="1"/>
  <c r="AR31" i="121" s="1"/>
  <c r="BD26" i="122"/>
  <c r="BL26" i="122"/>
  <c r="BM26" i="122" s="1"/>
  <c r="CL128" i="122"/>
  <c r="BV285" i="122"/>
  <c r="CG285" i="122"/>
  <c r="CH285" i="122" s="1"/>
  <c r="CJ278" i="122"/>
  <c r="CK278" i="122" s="1"/>
  <c r="BY278" i="122"/>
  <c r="CJ327" i="122"/>
  <c r="CK327" i="122" s="1"/>
  <c r="BY327" i="122"/>
  <c r="BY337" i="122"/>
  <c r="CJ337" i="122"/>
  <c r="CK337" i="122" s="1"/>
  <c r="CM322" i="122"/>
  <c r="BP232" i="122"/>
  <c r="CA232" i="122"/>
  <c r="CB232" i="122" s="1"/>
  <c r="K64" i="121"/>
  <c r="AN56" i="121"/>
  <c r="AO56" i="121" s="1"/>
  <c r="AO64" i="121" s="1"/>
  <c r="V56" i="121"/>
  <c r="W56" i="121" s="1"/>
  <c r="W64" i="121" s="1"/>
  <c r="AK56" i="121"/>
  <c r="AL56" i="121" s="1"/>
  <c r="AL64" i="121" s="1"/>
  <c r="AH56" i="121"/>
  <c r="AI56" i="121" s="1"/>
  <c r="AI64" i="121" s="1"/>
  <c r="O56" i="121"/>
  <c r="Q52" i="121"/>
  <c r="AP52" i="121" s="1"/>
  <c r="AQ52" i="121" s="1"/>
  <c r="AR52" i="121" s="1"/>
  <c r="BF31" i="122"/>
  <c r="BG31" i="122" s="1"/>
  <c r="AX31" i="122"/>
  <c r="CL100" i="122"/>
  <c r="CL156" i="122"/>
  <c r="BL66" i="122"/>
  <c r="BM66" i="122" s="1"/>
  <c r="BD66" i="122"/>
  <c r="CN123" i="122"/>
  <c r="BS230" i="122"/>
  <c r="CD230" i="122"/>
  <c r="CE230" i="122" s="1"/>
  <c r="CA270" i="122"/>
  <c r="CB270" i="122" s="1"/>
  <c r="BP270" i="122"/>
  <c r="CA264" i="122"/>
  <c r="CB264" i="122" s="1"/>
  <c r="BP264" i="122"/>
  <c r="CG256" i="122"/>
  <c r="CH256" i="122" s="1"/>
  <c r="BV256" i="122"/>
  <c r="CD261" i="122"/>
  <c r="CE261" i="122" s="1"/>
  <c r="BS261" i="122"/>
  <c r="CD335" i="122"/>
  <c r="CE335" i="122" s="1"/>
  <c r="BS335" i="122"/>
  <c r="AX109" i="122"/>
  <c r="BF109" i="122"/>
  <c r="BG109" i="122" s="1"/>
  <c r="CM124" i="122"/>
  <c r="BA178" i="122"/>
  <c r="CL178" i="122" s="1"/>
  <c r="BI178" i="122"/>
  <c r="BJ178" i="122" s="1"/>
  <c r="CJ201" i="122"/>
  <c r="CK201" i="122" s="1"/>
  <c r="BY201" i="122"/>
  <c r="CA302" i="122"/>
  <c r="CB302" i="122" s="1"/>
  <c r="BP302" i="122"/>
  <c r="CA306" i="122"/>
  <c r="CB306" i="122" s="1"/>
  <c r="BP306" i="122"/>
  <c r="CM367" i="122"/>
  <c r="BD19" i="122"/>
  <c r="BL19" i="122"/>
  <c r="BM19" i="122" s="1"/>
  <c r="BL140" i="122"/>
  <c r="BM140" i="122" s="1"/>
  <c r="BD140" i="122"/>
  <c r="CL140" i="122" s="1"/>
  <c r="BA153" i="122"/>
  <c r="BI153" i="122"/>
  <c r="BJ153" i="122" s="1"/>
  <c r="BP197" i="122"/>
  <c r="CA197" i="122"/>
  <c r="CB197" i="122" s="1"/>
  <c r="AX22" i="122"/>
  <c r="BF22" i="122"/>
  <c r="BG22" i="122" s="1"/>
  <c r="CL87" i="122"/>
  <c r="CL299" i="122"/>
  <c r="CN299" i="122" s="1"/>
  <c r="CA243" i="122"/>
  <c r="CB243" i="122" s="1"/>
  <c r="BP243" i="122"/>
  <c r="AN66" i="121"/>
  <c r="AO66" i="121" s="1"/>
  <c r="AO74" i="121" s="1"/>
  <c r="V66" i="121"/>
  <c r="W66" i="121" s="1"/>
  <c r="W74" i="121" s="1"/>
  <c r="AK66" i="121"/>
  <c r="AL66" i="121" s="1"/>
  <c r="AL74" i="121" s="1"/>
  <c r="AH66" i="121"/>
  <c r="AI66" i="121" s="1"/>
  <c r="AI74" i="121" s="1"/>
  <c r="O66" i="121"/>
  <c r="O74" i="121" s="1"/>
  <c r="K74" i="121"/>
  <c r="AX120" i="122"/>
  <c r="CL120" i="122" s="1"/>
  <c r="BF120" i="122"/>
  <c r="BG120" i="122" s="1"/>
  <c r="CM120" i="122" s="1"/>
  <c r="BL167" i="122"/>
  <c r="BM167" i="122" s="1"/>
  <c r="BD167" i="122"/>
  <c r="BY241" i="122"/>
  <c r="CJ241" i="122"/>
  <c r="CK241" i="122" s="1"/>
  <c r="BF112" i="122"/>
  <c r="BG112" i="122" s="1"/>
  <c r="AX112" i="122"/>
  <c r="CM306" i="122"/>
  <c r="BV350" i="122"/>
  <c r="CG350" i="122"/>
  <c r="CH350" i="122" s="1"/>
  <c r="BF88" i="122"/>
  <c r="BG88" i="122" s="1"/>
  <c r="AX88" i="122"/>
  <c r="CL88" i="122" s="1"/>
  <c r="T87" i="121"/>
  <c r="CM95" i="122"/>
  <c r="BI76" i="122"/>
  <c r="BJ76" i="122" s="1"/>
  <c r="BA76" i="122"/>
  <c r="AO236" i="122"/>
  <c r="AO370" i="122" s="1"/>
  <c r="BS215" i="122"/>
  <c r="CD215" i="122"/>
  <c r="CE215" i="122" s="1"/>
  <c r="CJ204" i="122"/>
  <c r="CK204" i="122" s="1"/>
  <c r="BY204" i="122"/>
  <c r="CM239" i="122"/>
  <c r="BY312" i="122"/>
  <c r="CJ312" i="122"/>
  <c r="CK312" i="122" s="1"/>
  <c r="BP271" i="122"/>
  <c r="CL271" i="122" s="1"/>
  <c r="CN271" i="122" s="1"/>
  <c r="CA271" i="122"/>
  <c r="CB271" i="122" s="1"/>
  <c r="BF85" i="122"/>
  <c r="BG85" i="122" s="1"/>
  <c r="AX85" i="122"/>
  <c r="CL85" i="122" s="1"/>
  <c r="CJ357" i="122"/>
  <c r="CK357" i="122" s="1"/>
  <c r="BY357" i="122"/>
  <c r="BI86" i="122"/>
  <c r="BJ86" i="122" s="1"/>
  <c r="BA86" i="122"/>
  <c r="CD226" i="122"/>
  <c r="CE226" i="122" s="1"/>
  <c r="BS226" i="122"/>
  <c r="CL226" i="122" s="1"/>
  <c r="CA281" i="122"/>
  <c r="CB281" i="122" s="1"/>
  <c r="CM281" i="122" s="1"/>
  <c r="BP281" i="122"/>
  <c r="CL281" i="122" s="1"/>
  <c r="CN281" i="122" s="1"/>
  <c r="M74" i="121"/>
  <c r="CD206" i="122"/>
  <c r="CE206" i="122" s="1"/>
  <c r="BS206" i="122"/>
  <c r="BY362" i="122"/>
  <c r="CJ362" i="122"/>
  <c r="CK362" i="122" s="1"/>
  <c r="BF53" i="122"/>
  <c r="BG53" i="122" s="1"/>
  <c r="CM53" i="122" s="1"/>
  <c r="AX53" i="122"/>
  <c r="CL53" i="122" s="1"/>
  <c r="BF40" i="122"/>
  <c r="BG40" i="122" s="1"/>
  <c r="AX40" i="122"/>
  <c r="CL40" i="122" s="1"/>
  <c r="CA323" i="122"/>
  <c r="CB323" i="122" s="1"/>
  <c r="BP323" i="122"/>
  <c r="CL323" i="122" s="1"/>
  <c r="CA275" i="122"/>
  <c r="CB275" i="122" s="1"/>
  <c r="CM275" i="122" s="1"/>
  <c r="BP275" i="122"/>
  <c r="CL275" i="122" s="1"/>
  <c r="AN8" i="121"/>
  <c r="AO8" i="121" s="1"/>
  <c r="AO16" i="121" s="1"/>
  <c r="V8" i="121"/>
  <c r="W8" i="121" s="1"/>
  <c r="W16" i="121" s="1"/>
  <c r="AK8" i="121"/>
  <c r="AL8" i="121" s="1"/>
  <c r="AL16" i="121" s="1"/>
  <c r="AH8" i="121"/>
  <c r="AI8" i="121" s="1"/>
  <c r="AI16" i="121" s="1"/>
  <c r="K16" i="121"/>
  <c r="O8" i="121"/>
  <c r="O16" i="121" s="1"/>
  <c r="BD48" i="122"/>
  <c r="BL48" i="122"/>
  <c r="BM48" i="122" s="1"/>
  <c r="AX114" i="122"/>
  <c r="BF114" i="122"/>
  <c r="BG114" i="122" s="1"/>
  <c r="CM114" i="122" s="1"/>
  <c r="BS300" i="122"/>
  <c r="CD300" i="122"/>
  <c r="CE300" i="122" s="1"/>
  <c r="BI106" i="122"/>
  <c r="BJ106" i="122" s="1"/>
  <c r="BA106" i="122"/>
  <c r="BY300" i="122"/>
  <c r="CJ300" i="122"/>
  <c r="CK300" i="122" s="1"/>
  <c r="BY360" i="122"/>
  <c r="CJ360" i="122"/>
  <c r="CK360" i="122" s="1"/>
  <c r="BI36" i="122"/>
  <c r="BJ36" i="122" s="1"/>
  <c r="BA36" i="122"/>
  <c r="CJ297" i="122"/>
  <c r="CK297" i="122" s="1"/>
  <c r="BY297" i="122"/>
  <c r="CM135" i="122"/>
  <c r="BP223" i="122"/>
  <c r="CA223" i="122"/>
  <c r="CB223" i="122" s="1"/>
  <c r="CG307" i="122"/>
  <c r="CH307" i="122" s="1"/>
  <c r="BV307" i="122"/>
  <c r="BS368" i="122"/>
  <c r="CD368" i="122"/>
  <c r="CE368" i="122" s="1"/>
  <c r="Q40" i="121"/>
  <c r="AP40" i="121" s="1"/>
  <c r="AQ40" i="121" s="1"/>
  <c r="AR40" i="121" s="1"/>
  <c r="CM128" i="122"/>
  <c r="BY285" i="122"/>
  <c r="CJ285" i="122"/>
  <c r="CK285" i="122" s="1"/>
  <c r="BP278" i="122"/>
  <c r="CA278" i="122"/>
  <c r="CB278" i="122" s="1"/>
  <c r="BV327" i="122"/>
  <c r="CG327" i="122"/>
  <c r="CH327" i="122" s="1"/>
  <c r="CA337" i="122"/>
  <c r="CB337" i="122" s="1"/>
  <c r="BP337" i="122"/>
  <c r="CL337" i="122" s="1"/>
  <c r="CL322" i="122"/>
  <c r="CN322" i="122" s="1"/>
  <c r="BV232" i="122"/>
  <c r="CG232" i="122"/>
  <c r="CH232" i="122" s="1"/>
  <c r="BI31" i="122"/>
  <c r="BJ31" i="122" s="1"/>
  <c r="BA31" i="122"/>
  <c r="CG290" i="122"/>
  <c r="CH290" i="122" s="1"/>
  <c r="BV290" i="122"/>
  <c r="AX66" i="122"/>
  <c r="BF66" i="122"/>
  <c r="BG66" i="122" s="1"/>
  <c r="BL91" i="122"/>
  <c r="BM91" i="122" s="1"/>
  <c r="BD91" i="122"/>
  <c r="BY230" i="122"/>
  <c r="CJ230" i="122"/>
  <c r="CK230" i="122" s="1"/>
  <c r="CD270" i="122"/>
  <c r="CE270" i="122" s="1"/>
  <c r="BS270" i="122"/>
  <c r="CJ264" i="122"/>
  <c r="CK264" i="122" s="1"/>
  <c r="BY264" i="122"/>
  <c r="CA256" i="122"/>
  <c r="CB256" i="122" s="1"/>
  <c r="CM256" i="122" s="1"/>
  <c r="BP256" i="122"/>
  <c r="BP261" i="122"/>
  <c r="CA261" i="122"/>
  <c r="CB261" i="122" s="1"/>
  <c r="CL103" i="122"/>
  <c r="BL109" i="122"/>
  <c r="BM109" i="122" s="1"/>
  <c r="BD109" i="122"/>
  <c r="CL124" i="122"/>
  <c r="CN124" i="122" s="1"/>
  <c r="BA165" i="122"/>
  <c r="BI165" i="122"/>
  <c r="BJ165" i="122" s="1"/>
  <c r="BY188" i="122"/>
  <c r="CJ188" i="122"/>
  <c r="CK188" i="122" s="1"/>
  <c r="CM200" i="122"/>
  <c r="CN200" i="122" s="1"/>
  <c r="CA201" i="122"/>
  <c r="CB201" i="122" s="1"/>
  <c r="BP201" i="122"/>
  <c r="BV302" i="122"/>
  <c r="CG302" i="122"/>
  <c r="CH302" i="122" s="1"/>
  <c r="CJ356" i="122"/>
  <c r="CK356" i="122" s="1"/>
  <c r="BY356" i="122"/>
  <c r="BV306" i="122"/>
  <c r="CG306" i="122"/>
  <c r="CH306" i="122" s="1"/>
  <c r="Q37" i="121"/>
  <c r="AP37" i="121" s="1"/>
  <c r="AQ37" i="121" s="1"/>
  <c r="AR37" i="121" s="1"/>
  <c r="Q81" i="121"/>
  <c r="AP81" i="121" s="1"/>
  <c r="AQ81" i="121" s="1"/>
  <c r="AR81" i="121" s="1"/>
  <c r="BL78" i="122"/>
  <c r="BM78" i="122" s="1"/>
  <c r="BD78" i="122"/>
  <c r="BD161" i="122"/>
  <c r="BL161" i="122"/>
  <c r="BM161" i="122" s="1"/>
  <c r="AX153" i="122"/>
  <c r="CL153" i="122" s="1"/>
  <c r="BF153" i="122"/>
  <c r="BG153" i="122" s="1"/>
  <c r="CM153" i="122" s="1"/>
  <c r="CL164" i="122"/>
  <c r="CN164" i="122" s="1"/>
  <c r="BI22" i="122"/>
  <c r="BJ22" i="122" s="1"/>
  <c r="BA22" i="122"/>
  <c r="CL54" i="122"/>
  <c r="CJ249" i="122"/>
  <c r="CK249" i="122" s="1"/>
  <c r="BY249" i="122"/>
  <c r="CM27" i="122"/>
  <c r="CN27" i="122" s="1"/>
  <c r="AX68" i="122"/>
  <c r="BF68" i="122"/>
  <c r="BG68" i="122" s="1"/>
  <c r="BI120" i="122"/>
  <c r="BJ120" i="122" s="1"/>
  <c r="BA120" i="122"/>
  <c r="BA167" i="122"/>
  <c r="BI167" i="122"/>
  <c r="BJ167" i="122" s="1"/>
  <c r="CN294" i="122"/>
  <c r="BI64" i="122"/>
  <c r="BJ64" i="122" s="1"/>
  <c r="BA64" i="122"/>
  <c r="BL166" i="122"/>
  <c r="BM166" i="122" s="1"/>
  <c r="BD166" i="122"/>
  <c r="BY350" i="122"/>
  <c r="CJ350" i="122"/>
  <c r="CK350" i="122" s="1"/>
  <c r="BI88" i="122"/>
  <c r="BJ88" i="122" s="1"/>
  <c r="BA88" i="122"/>
  <c r="Z87" i="121"/>
  <c r="BL151" i="122"/>
  <c r="BM151" i="122" s="1"/>
  <c r="BD151" i="122"/>
  <c r="BL76" i="122"/>
  <c r="BM76" i="122" s="1"/>
  <c r="BD76" i="122"/>
  <c r="AC236" i="122"/>
  <c r="AC370" i="122" s="1"/>
  <c r="BY215" i="122"/>
  <c r="CJ215" i="122"/>
  <c r="CK215" i="122" s="1"/>
  <c r="CG271" i="122"/>
  <c r="CH271" i="122" s="1"/>
  <c r="BV271" i="122"/>
  <c r="BF16" i="122"/>
  <c r="BG16" i="122" s="1"/>
  <c r="AX16" i="122"/>
  <c r="CL16" i="122" s="1"/>
  <c r="BP357" i="122"/>
  <c r="CA357" i="122"/>
  <c r="CB357" i="122" s="1"/>
  <c r="CL118" i="122"/>
  <c r="Q77" i="121"/>
  <c r="AP77" i="121" s="1"/>
  <c r="AQ77" i="121" s="1"/>
  <c r="AR77" i="121" s="1"/>
  <c r="CN347" i="122"/>
  <c r="CM226" i="122"/>
  <c r="BV240" i="122"/>
  <c r="CG240" i="122"/>
  <c r="CH240" i="122" s="1"/>
  <c r="CN168" i="122"/>
  <c r="CG265" i="122"/>
  <c r="CH265" i="122" s="1"/>
  <c r="BV265" i="122"/>
  <c r="CN45" i="122"/>
  <c r="BI32" i="122"/>
  <c r="BJ32" i="122" s="1"/>
  <c r="BA32" i="122"/>
  <c r="BD114" i="122"/>
  <c r="BL114" i="122"/>
  <c r="BM114" i="122" s="1"/>
  <c r="Q47" i="121"/>
  <c r="AP47" i="121" s="1"/>
  <c r="AQ47" i="121" s="1"/>
  <c r="AR47" i="121" s="1"/>
  <c r="AE46" i="121"/>
  <c r="AF46" i="121" s="1"/>
  <c r="AF54" i="121" s="1"/>
  <c r="M46" i="121"/>
  <c r="AB46" i="121"/>
  <c r="AC46" i="121" s="1"/>
  <c r="AC54" i="121" s="1"/>
  <c r="H54" i="121"/>
  <c r="Y46" i="121"/>
  <c r="Z46" i="121" s="1"/>
  <c r="Z54" i="121" s="1"/>
  <c r="S46" i="121"/>
  <c r="T46" i="121" s="1"/>
  <c r="T54" i="121" s="1"/>
  <c r="CN90" i="122"/>
  <c r="BL32" i="122"/>
  <c r="BM32" i="122" s="1"/>
  <c r="BD32" i="122"/>
  <c r="BF106" i="122"/>
  <c r="BG106" i="122" s="1"/>
  <c r="CM106" i="122" s="1"/>
  <c r="AX106" i="122"/>
  <c r="BI114" i="122"/>
  <c r="BJ114" i="122" s="1"/>
  <c r="BA114" i="122"/>
  <c r="BP300" i="122"/>
  <c r="CL300" i="122" s="1"/>
  <c r="CN300" i="122" s="1"/>
  <c r="CA300" i="122"/>
  <c r="CB300" i="122" s="1"/>
  <c r="CM300" i="122" s="1"/>
  <c r="BP360" i="122"/>
  <c r="CA360" i="122"/>
  <c r="CB360" i="122" s="1"/>
  <c r="BD36" i="122"/>
  <c r="BL36" i="122"/>
  <c r="BM36" i="122" s="1"/>
  <c r="CA297" i="122"/>
  <c r="CB297" i="122" s="1"/>
  <c r="BP297" i="122"/>
  <c r="BF60" i="122"/>
  <c r="BG60" i="122" s="1"/>
  <c r="CM60" i="122" s="1"/>
  <c r="AX60" i="122"/>
  <c r="BF46" i="122"/>
  <c r="BG46" i="122" s="1"/>
  <c r="AX46" i="122"/>
  <c r="AL369" i="122"/>
  <c r="CD223" i="122"/>
  <c r="CE223" i="122" s="1"/>
  <c r="BS223" i="122"/>
  <c r="CL334" i="122"/>
  <c r="BV368" i="122"/>
  <c r="CG368" i="122"/>
  <c r="CH368" i="122" s="1"/>
  <c r="Q43" i="121"/>
  <c r="AP43" i="121" s="1"/>
  <c r="AQ43" i="121" s="1"/>
  <c r="AR43" i="121" s="1"/>
  <c r="Q33" i="121"/>
  <c r="AP33" i="121" s="1"/>
  <c r="AQ33" i="121" s="1"/>
  <c r="AR33" i="121" s="1"/>
  <c r="Q50" i="121"/>
  <c r="AP50" i="121" s="1"/>
  <c r="AQ50" i="121" s="1"/>
  <c r="AR50" i="121" s="1"/>
  <c r="BF162" i="122"/>
  <c r="BG162" i="122" s="1"/>
  <c r="AX162" i="122"/>
  <c r="CA248" i="122"/>
  <c r="CB248" i="122" s="1"/>
  <c r="CM248" i="122" s="1"/>
  <c r="BP248" i="122"/>
  <c r="CA285" i="122"/>
  <c r="CB285" i="122" s="1"/>
  <c r="BP285" i="122"/>
  <c r="CL285" i="122" s="1"/>
  <c r="BS278" i="122"/>
  <c r="CD278" i="122"/>
  <c r="CE278" i="122" s="1"/>
  <c r="CA327" i="122"/>
  <c r="CB327" i="122" s="1"/>
  <c r="CM327" i="122" s="1"/>
  <c r="BP327" i="122"/>
  <c r="CJ232" i="122"/>
  <c r="CK232" i="122" s="1"/>
  <c r="BY232" i="122"/>
  <c r="P19" i="121"/>
  <c r="BD31" i="122"/>
  <c r="BL31" i="122"/>
  <c r="BM31" i="122" s="1"/>
  <c r="CA183" i="122"/>
  <c r="CB183" i="122" s="1"/>
  <c r="BP183" i="122"/>
  <c r="CG193" i="122"/>
  <c r="CH193" i="122" s="1"/>
  <c r="BV193" i="122"/>
  <c r="CJ290" i="122"/>
  <c r="CK290" i="122" s="1"/>
  <c r="BY290" i="122"/>
  <c r="CG342" i="122"/>
  <c r="CH342" i="122" s="1"/>
  <c r="BV342" i="122"/>
  <c r="N180" i="122"/>
  <c r="N370" i="122" s="1"/>
  <c r="CL70" i="122"/>
  <c r="BI66" i="122"/>
  <c r="BJ66" i="122" s="1"/>
  <c r="BA66" i="122"/>
  <c r="AX91" i="122"/>
  <c r="BF91" i="122"/>
  <c r="BG91" i="122" s="1"/>
  <c r="CA230" i="122"/>
  <c r="CB230" i="122" s="1"/>
  <c r="BP230" i="122"/>
  <c r="CD264" i="122"/>
  <c r="CE264" i="122" s="1"/>
  <c r="BS264" i="122"/>
  <c r="Q41" i="121"/>
  <c r="AP41" i="121" s="1"/>
  <c r="AQ41" i="121" s="1"/>
  <c r="AR41" i="121" s="1"/>
  <c r="T180" i="122"/>
  <c r="T370" i="122" s="1"/>
  <c r="CM103" i="122"/>
  <c r="BI109" i="122"/>
  <c r="BJ109" i="122" s="1"/>
  <c r="CM109" i="122" s="1"/>
  <c r="BA109" i="122"/>
  <c r="CL109" i="122" s="1"/>
  <c r="CN109" i="122" s="1"/>
  <c r="AX165" i="122"/>
  <c r="BF165" i="122"/>
  <c r="BG165" i="122" s="1"/>
  <c r="BP188" i="122"/>
  <c r="CA188" i="122"/>
  <c r="CB188" i="122" s="1"/>
  <c r="CJ220" i="122"/>
  <c r="CK220" i="122" s="1"/>
  <c r="BY220" i="122"/>
  <c r="CD201" i="122"/>
  <c r="CE201" i="122" s="1"/>
  <c r="BS201" i="122"/>
  <c r="BS302" i="122"/>
  <c r="CD302" i="122"/>
  <c r="CE302" i="122" s="1"/>
  <c r="BP356" i="122"/>
  <c r="CA356" i="122"/>
  <c r="CB356" i="122" s="1"/>
  <c r="CM356" i="122" s="1"/>
  <c r="AX39" i="122"/>
  <c r="BF39" i="122"/>
  <c r="BG39" i="122" s="1"/>
  <c r="CM145" i="122"/>
  <c r="AX78" i="122"/>
  <c r="CL78" i="122" s="1"/>
  <c r="BF78" i="122"/>
  <c r="BG78" i="122" s="1"/>
  <c r="BI161" i="122"/>
  <c r="BJ161" i="122" s="1"/>
  <c r="BA161" i="122"/>
  <c r="BD153" i="122"/>
  <c r="BL153" i="122"/>
  <c r="BM153" i="122" s="1"/>
  <c r="CL213" i="122"/>
  <c r="CL365" i="122"/>
  <c r="CN365" i="122" s="1"/>
  <c r="BF72" i="122"/>
  <c r="BG72" i="122" s="1"/>
  <c r="CM72" i="122" s="1"/>
  <c r="AX72" i="122"/>
  <c r="CA235" i="122"/>
  <c r="CB235" i="122" s="1"/>
  <c r="BP235" i="122"/>
  <c r="BP249" i="122"/>
  <c r="CA249" i="122"/>
  <c r="CB249" i="122" s="1"/>
  <c r="BF21" i="122"/>
  <c r="BG21" i="122" s="1"/>
  <c r="AX21" i="122"/>
  <c r="CL21" i="122" s="1"/>
  <c r="CJ190" i="122"/>
  <c r="CK190" i="122" s="1"/>
  <c r="BY190" i="122"/>
  <c r="BF58" i="122"/>
  <c r="BG58" i="122" s="1"/>
  <c r="AX58" i="122"/>
  <c r="CL58" i="122" s="1"/>
  <c r="BA68" i="122"/>
  <c r="BI68" i="122"/>
  <c r="BJ68" i="122" s="1"/>
  <c r="BD120" i="122"/>
  <c r="BL120" i="122"/>
  <c r="BM120" i="122" s="1"/>
  <c r="BF155" i="122"/>
  <c r="BG155" i="122" s="1"/>
  <c r="AX155" i="122"/>
  <c r="CM309" i="122"/>
  <c r="BL64" i="122"/>
  <c r="BM64" i="122" s="1"/>
  <c r="BD64" i="122"/>
  <c r="BF166" i="122"/>
  <c r="BG166" i="122" s="1"/>
  <c r="AX166" i="122"/>
  <c r="CJ199" i="122"/>
  <c r="CK199" i="122" s="1"/>
  <c r="BY199" i="122"/>
  <c r="CL287" i="122"/>
  <c r="CL303" i="122"/>
  <c r="CM311" i="122"/>
  <c r="CD350" i="122"/>
  <c r="CE350" i="122" s="1"/>
  <c r="BS350" i="122"/>
  <c r="CL350" i="122" s="1"/>
  <c r="BL88" i="122"/>
  <c r="BM88" i="122" s="1"/>
  <c r="BD88" i="122"/>
  <c r="AC87" i="121"/>
  <c r="BF34" i="122"/>
  <c r="BG34" i="122" s="1"/>
  <c r="CM34" i="122" s="1"/>
  <c r="AX34" i="122"/>
  <c r="BF151" i="122"/>
  <c r="BG151" i="122" s="1"/>
  <c r="AX151" i="122"/>
  <c r="BF76" i="122"/>
  <c r="BG76" i="122" s="1"/>
  <c r="CM76" i="122" s="1"/>
  <c r="AX76" i="122"/>
  <c r="CL76" i="122" s="1"/>
  <c r="CL214" i="122"/>
  <c r="CG215" i="122"/>
  <c r="CH215" i="122" s="1"/>
  <c r="BV215" i="122"/>
  <c r="BS271" i="122"/>
  <c r="CD271" i="122"/>
  <c r="CE271" i="122" s="1"/>
  <c r="CM271" i="122" s="1"/>
  <c r="BI16" i="122"/>
  <c r="BJ16" i="122" s="1"/>
  <c r="BA16" i="122"/>
  <c r="BS357" i="122"/>
  <c r="CD357" i="122"/>
  <c r="CE357" i="122" s="1"/>
  <c r="CN219" i="122"/>
  <c r="CN149" i="122"/>
  <c r="BD30" i="122"/>
  <c r="BL30" i="122"/>
  <c r="BM30" i="122" s="1"/>
  <c r="CM30" i="122" s="1"/>
  <c r="BA14" i="122"/>
  <c r="CL14" i="122" s="1"/>
  <c r="CN14" i="122" s="1"/>
  <c r="BI14" i="122"/>
  <c r="BJ14" i="122" s="1"/>
  <c r="CM14" i="122" s="1"/>
  <c r="BV213" i="122"/>
  <c r="CG213" i="122"/>
  <c r="CH213" i="122" s="1"/>
  <c r="CM157" i="122"/>
  <c r="CA330" i="122"/>
  <c r="CB330" i="122" s="1"/>
  <c r="CM330" i="122" s="1"/>
  <c r="BP330" i="122"/>
  <c r="BL47" i="122"/>
  <c r="BM47" i="122" s="1"/>
  <c r="BD47" i="122"/>
  <c r="Q30" i="121"/>
  <c r="AP30" i="121" s="1"/>
  <c r="AQ30" i="121" s="1"/>
  <c r="AR30" i="121" s="1"/>
  <c r="BD106" i="122"/>
  <c r="BL106" i="122"/>
  <c r="BM106" i="122" s="1"/>
  <c r="BI154" i="122"/>
  <c r="BJ154" i="122" s="1"/>
  <c r="CM154" i="122" s="1"/>
  <c r="BA154" i="122"/>
  <c r="CD297" i="122"/>
  <c r="CE297" i="122" s="1"/>
  <c r="BS297" i="122"/>
  <c r="BI60" i="122"/>
  <c r="BJ60" i="122" s="1"/>
  <c r="BA60" i="122"/>
  <c r="BA46" i="122"/>
  <c r="BI46" i="122"/>
  <c r="BJ46" i="122" s="1"/>
  <c r="CG223" i="122"/>
  <c r="CH223" i="122" s="1"/>
  <c r="BV223" i="122"/>
  <c r="CM334" i="122"/>
  <c r="Z74" i="121"/>
  <c r="BI162" i="122"/>
  <c r="BJ162" i="122" s="1"/>
  <c r="BA162" i="122"/>
  <c r="BS248" i="122"/>
  <c r="CD248" i="122"/>
  <c r="CE248" i="122" s="1"/>
  <c r="CD317" i="122"/>
  <c r="CE317" i="122" s="1"/>
  <c r="BS317" i="122"/>
  <c r="CD232" i="122"/>
  <c r="CE232" i="122" s="1"/>
  <c r="BS232" i="122"/>
  <c r="CL232" i="122" s="1"/>
  <c r="BL35" i="122"/>
  <c r="BM35" i="122" s="1"/>
  <c r="BD35" i="122"/>
  <c r="BS183" i="122"/>
  <c r="CD183" i="122"/>
  <c r="CE183" i="122" s="1"/>
  <c r="CJ193" i="122"/>
  <c r="CK193" i="122" s="1"/>
  <c r="BY193" i="122"/>
  <c r="CM270" i="122"/>
  <c r="CA290" i="122"/>
  <c r="CB290" i="122" s="1"/>
  <c r="BP290" i="122"/>
  <c r="BY342" i="122"/>
  <c r="CJ342" i="122"/>
  <c r="CK342" i="122" s="1"/>
  <c r="CA362" i="122"/>
  <c r="CB362" i="122" s="1"/>
  <c r="BP362" i="122"/>
  <c r="CL41" i="122"/>
  <c r="BF177" i="122"/>
  <c r="BG177" i="122" s="1"/>
  <c r="AX177" i="122"/>
  <c r="BI91" i="122"/>
  <c r="BJ91" i="122" s="1"/>
  <c r="BA91" i="122"/>
  <c r="CG230" i="122"/>
  <c r="CH230" i="122" s="1"/>
  <c r="BV230" i="122"/>
  <c r="BV264" i="122"/>
  <c r="CG264" i="122"/>
  <c r="CH264" i="122" s="1"/>
  <c r="Q70" i="121"/>
  <c r="AP70" i="121" s="1"/>
  <c r="AQ70" i="121" s="1"/>
  <c r="AR70" i="121" s="1"/>
  <c r="Q71" i="121"/>
  <c r="AP71" i="121" s="1"/>
  <c r="AQ71" i="121" s="1"/>
  <c r="AR71" i="121" s="1"/>
  <c r="K180" i="122"/>
  <c r="K370" i="122" s="1"/>
  <c r="AX56" i="122"/>
  <c r="BF56" i="122"/>
  <c r="BG56" i="122" s="1"/>
  <c r="BD165" i="122"/>
  <c r="BL165" i="122"/>
  <c r="BM165" i="122" s="1"/>
  <c r="BS188" i="122"/>
  <c r="CD188" i="122"/>
  <c r="CE188" i="122" s="1"/>
  <c r="CA184" i="122"/>
  <c r="CB184" i="122" s="1"/>
  <c r="BP184" i="122"/>
  <c r="BP220" i="122"/>
  <c r="CA220" i="122"/>
  <c r="CB220" i="122" s="1"/>
  <c r="CJ302" i="122"/>
  <c r="CK302" i="122" s="1"/>
  <c r="BY302" i="122"/>
  <c r="BS356" i="122"/>
  <c r="CD356" i="122"/>
  <c r="CE356" i="122" s="1"/>
  <c r="BA39" i="122"/>
  <c r="BI39" i="122"/>
  <c r="BJ39" i="122" s="1"/>
  <c r="CM86" i="122"/>
  <c r="BI78" i="122"/>
  <c r="BJ78" i="122" s="1"/>
  <c r="BA78" i="122"/>
  <c r="AX161" i="122"/>
  <c r="BF161" i="122"/>
  <c r="BG161" i="122" s="1"/>
  <c r="CM161" i="122" s="1"/>
  <c r="CM365" i="122"/>
  <c r="BI72" i="122"/>
  <c r="BJ72" i="122" s="1"/>
  <c r="BA72" i="122"/>
  <c r="CD235" i="122"/>
  <c r="CE235" i="122" s="1"/>
  <c r="BS235" i="122"/>
  <c r="BV249" i="122"/>
  <c r="CG249" i="122"/>
  <c r="CH249" i="122" s="1"/>
  <c r="CL261" i="122"/>
  <c r="BA21" i="122"/>
  <c r="BI21" i="122"/>
  <c r="BJ21" i="122" s="1"/>
  <c r="BP190" i="122"/>
  <c r="CL190" i="122" s="1"/>
  <c r="CA190" i="122"/>
  <c r="CB190" i="122" s="1"/>
  <c r="CJ243" i="122"/>
  <c r="CK243" i="122" s="1"/>
  <c r="BY243" i="122"/>
  <c r="CL243" i="122" s="1"/>
  <c r="CL36" i="122"/>
  <c r="BA58" i="122"/>
  <c r="BI58" i="122"/>
  <c r="BJ58" i="122" s="1"/>
  <c r="BL68" i="122"/>
  <c r="BM68" i="122" s="1"/>
  <c r="BD68" i="122"/>
  <c r="CL68" i="122" s="1"/>
  <c r="BI52" i="122"/>
  <c r="BJ52" i="122" s="1"/>
  <c r="BA52" i="122"/>
  <c r="BD155" i="122"/>
  <c r="BL155" i="122"/>
  <c r="BM155" i="122" s="1"/>
  <c r="CL309" i="122"/>
  <c r="CN309" i="122" s="1"/>
  <c r="BF82" i="122"/>
  <c r="BG82" i="122" s="1"/>
  <c r="AX82" i="122"/>
  <c r="CL82" i="122" s="1"/>
  <c r="BF64" i="122"/>
  <c r="BG64" i="122" s="1"/>
  <c r="AX64" i="122"/>
  <c r="CL64" i="122" s="1"/>
  <c r="BI166" i="122"/>
  <c r="BJ166" i="122" s="1"/>
  <c r="BA166" i="122"/>
  <c r="BP199" i="122"/>
  <c r="CL199" i="122" s="1"/>
  <c r="CA199" i="122"/>
  <c r="CB199" i="122" s="1"/>
  <c r="CM199" i="122" s="1"/>
  <c r="CM303" i="122"/>
  <c r="CM88" i="122"/>
  <c r="M87" i="121"/>
  <c r="BA34" i="122"/>
  <c r="BI34" i="122"/>
  <c r="BJ34" i="122" s="1"/>
  <c r="BA151" i="122"/>
  <c r="BI151" i="122"/>
  <c r="BJ151" i="122" s="1"/>
  <c r="CL104" i="122"/>
  <c r="CM214" i="122"/>
  <c r="CM197" i="122"/>
  <c r="CA215" i="122"/>
  <c r="CB215" i="122" s="1"/>
  <c r="CM215" i="122" s="1"/>
  <c r="BP215" i="122"/>
  <c r="CA240" i="122"/>
  <c r="CB240" i="122" s="1"/>
  <c r="BP240" i="122"/>
  <c r="BD16" i="122"/>
  <c r="BL16" i="122"/>
  <c r="BM16" i="122" s="1"/>
  <c r="CG357" i="122"/>
  <c r="CH357" i="122" s="1"/>
  <c r="BV357" i="122"/>
  <c r="Q67" i="121"/>
  <c r="AP67" i="121" s="1"/>
  <c r="AQ67" i="121" s="1"/>
  <c r="AR67" i="121" s="1"/>
  <c r="CL42" i="122"/>
  <c r="Q85" i="121"/>
  <c r="AP85" i="121" s="1"/>
  <c r="AQ85" i="121" s="1"/>
  <c r="AR85" i="121" s="1"/>
  <c r="BV184" i="122"/>
  <c r="CG184" i="122"/>
  <c r="CH184" i="122" s="1"/>
  <c r="CN138" i="122"/>
  <c r="CN146" i="122"/>
  <c r="CA202" i="122"/>
  <c r="CB202" i="122" s="1"/>
  <c r="CM202" i="122" s="1"/>
  <c r="BP202" i="122"/>
  <c r="CL202" i="122" s="1"/>
  <c r="AB8" i="121"/>
  <c r="AC8" i="121" s="1"/>
  <c r="AC16" i="121" s="1"/>
  <c r="Y8" i="121"/>
  <c r="Z8" i="121" s="1"/>
  <c r="Z16" i="121" s="1"/>
  <c r="H16" i="121"/>
  <c r="S8" i="121"/>
  <c r="T8" i="121" s="1"/>
  <c r="T16" i="121" s="1"/>
  <c r="T75" i="121" s="1"/>
  <c r="AE8" i="121"/>
  <c r="AF8" i="121" s="1"/>
  <c r="AF16" i="121" s="1"/>
  <c r="AF75" i="121" s="1"/>
  <c r="M8" i="121"/>
  <c r="CM85" i="122"/>
  <c r="BA101" i="122"/>
  <c r="CL101" i="122" s="1"/>
  <c r="BI101" i="122"/>
  <c r="BJ101" i="122" s="1"/>
  <c r="CM101" i="122" s="1"/>
  <c r="BD154" i="122"/>
  <c r="BL154" i="122"/>
  <c r="BM154" i="122" s="1"/>
  <c r="Z369" i="122"/>
  <c r="BY244" i="122"/>
  <c r="CJ244" i="122"/>
  <c r="CK244" i="122" s="1"/>
  <c r="BD60" i="122"/>
  <c r="BL60" i="122"/>
  <c r="BM60" i="122" s="1"/>
  <c r="CL33" i="122"/>
  <c r="CN33" i="122" s="1"/>
  <c r="BD46" i="122"/>
  <c r="BL46" i="122"/>
  <c r="BM46" i="122" s="1"/>
  <c r="CA208" i="122"/>
  <c r="CB208" i="122" s="1"/>
  <c r="BP208" i="122"/>
  <c r="CL208" i="122" s="1"/>
  <c r="CM272" i="122"/>
  <c r="CN272" i="122" s="1"/>
  <c r="CJ266" i="122"/>
  <c r="CK266" i="122" s="1"/>
  <c r="BY266" i="122"/>
  <c r="CN324" i="122"/>
  <c r="BV298" i="122"/>
  <c r="CG298" i="122"/>
  <c r="CH298" i="122" s="1"/>
  <c r="Q83" i="121"/>
  <c r="AP83" i="121" s="1"/>
  <c r="AQ83" i="121" s="1"/>
  <c r="AR83" i="121" s="1"/>
  <c r="AX44" i="122"/>
  <c r="CL44" i="122" s="1"/>
  <c r="BF44" i="122"/>
  <c r="BG44" i="122" s="1"/>
  <c r="CM44" i="122" s="1"/>
  <c r="BL162" i="122"/>
  <c r="BM162" i="122" s="1"/>
  <c r="BD162" i="122"/>
  <c r="BY248" i="122"/>
  <c r="CJ248" i="122"/>
  <c r="CK248" i="122" s="1"/>
  <c r="BV317" i="122"/>
  <c r="CG317" i="122"/>
  <c r="CH317" i="122" s="1"/>
  <c r="BS325" i="122"/>
  <c r="CD325" i="122"/>
  <c r="CE325" i="122" s="1"/>
  <c r="CM361" i="122"/>
  <c r="W180" i="122"/>
  <c r="W370" i="122" s="1"/>
  <c r="AX63" i="122"/>
  <c r="CL63" i="122" s="1"/>
  <c r="BF63" i="122"/>
  <c r="BG63" i="122" s="1"/>
  <c r="CM63" i="122" s="1"/>
  <c r="BI35" i="122"/>
  <c r="BJ35" i="122" s="1"/>
  <c r="BA35" i="122"/>
  <c r="CL174" i="122"/>
  <c r="CN174" i="122" s="1"/>
  <c r="BV183" i="122"/>
  <c r="CG183" i="122"/>
  <c r="CH183" i="122" s="1"/>
  <c r="BP193" i="122"/>
  <c r="CL193" i="122" s="1"/>
  <c r="CA193" i="122"/>
  <c r="CB193" i="122" s="1"/>
  <c r="BS290" i="122"/>
  <c r="CD290" i="122"/>
  <c r="CE290" i="122" s="1"/>
  <c r="CA342" i="122"/>
  <c r="CB342" i="122" s="1"/>
  <c r="CM342" i="122" s="1"/>
  <c r="BP342" i="122"/>
  <c r="CL342" i="122" s="1"/>
  <c r="CN342" i="122" s="1"/>
  <c r="CD362" i="122"/>
  <c r="CE362" i="122" s="1"/>
  <c r="BS362" i="122"/>
  <c r="CM41" i="122"/>
  <c r="BI177" i="122"/>
  <c r="BJ177" i="122" s="1"/>
  <c r="BA177" i="122"/>
  <c r="CN176" i="122"/>
  <c r="BY218" i="122"/>
  <c r="CJ218" i="122"/>
  <c r="CK218" i="122" s="1"/>
  <c r="Q86" i="121"/>
  <c r="AP86" i="121" s="1"/>
  <c r="AQ86" i="121" s="1"/>
  <c r="AR86" i="121" s="1"/>
  <c r="BA56" i="122"/>
  <c r="BI56" i="122"/>
  <c r="BJ56" i="122" s="1"/>
  <c r="BA136" i="122"/>
  <c r="BI136" i="122"/>
  <c r="BJ136" i="122" s="1"/>
  <c r="BV188" i="122"/>
  <c r="CG188" i="122"/>
  <c r="CH188" i="122" s="1"/>
  <c r="BY184" i="122"/>
  <c r="CJ184" i="122"/>
  <c r="CK184" i="122" s="1"/>
  <c r="BV220" i="122"/>
  <c r="CG220" i="122"/>
  <c r="CH220" i="122" s="1"/>
  <c r="CM208" i="122"/>
  <c r="AI369" i="122"/>
  <c r="CG330" i="122"/>
  <c r="CH330" i="122" s="1"/>
  <c r="BV330" i="122"/>
  <c r="BV356" i="122"/>
  <c r="CG356" i="122"/>
  <c r="CH356" i="122" s="1"/>
  <c r="CG320" i="122"/>
  <c r="CH320" i="122" s="1"/>
  <c r="CM320" i="122" s="1"/>
  <c r="BV320" i="122"/>
  <c r="CL320" i="122" s="1"/>
  <c r="BD39" i="122"/>
  <c r="BL39" i="122"/>
  <c r="BM39" i="122" s="1"/>
  <c r="Q32" i="121"/>
  <c r="AP32" i="121" s="1"/>
  <c r="AQ32" i="121" s="1"/>
  <c r="AR32" i="121" s="1"/>
  <c r="CL86" i="122"/>
  <c r="BI130" i="122"/>
  <c r="BJ130" i="122" s="1"/>
  <c r="CM130" i="122" s="1"/>
  <c r="BA130" i="122"/>
  <c r="CL130" i="122" s="1"/>
  <c r="CN130" i="122" s="1"/>
  <c r="CM251" i="122"/>
  <c r="CN251" i="122" s="1"/>
  <c r="Q39" i="121"/>
  <c r="AP39" i="121" s="1"/>
  <c r="AQ39" i="121" s="1"/>
  <c r="AR39" i="121" s="1"/>
  <c r="BD72" i="122"/>
  <c r="BL72" i="122"/>
  <c r="BM72" i="122" s="1"/>
  <c r="BI40" i="122"/>
  <c r="BJ40" i="122" s="1"/>
  <c r="BA40" i="122"/>
  <c r="CM140" i="122"/>
  <c r="CM186" i="122"/>
  <c r="CN186" i="122" s="1"/>
  <c r="BV235" i="122"/>
  <c r="CG235" i="122"/>
  <c r="CH235" i="122" s="1"/>
  <c r="CD249" i="122"/>
  <c r="CE249" i="122" s="1"/>
  <c r="BS249" i="122"/>
  <c r="BD21" i="122"/>
  <c r="BL21" i="122"/>
  <c r="BM21" i="122" s="1"/>
  <c r="BS190" i="122"/>
  <c r="CD190" i="122"/>
  <c r="CE190" i="122" s="1"/>
  <c r="BD58" i="122"/>
  <c r="BL58" i="122"/>
  <c r="BM58" i="122" s="1"/>
  <c r="BL52" i="122"/>
  <c r="BM52" i="122" s="1"/>
  <c r="BD52" i="122"/>
  <c r="BI155" i="122"/>
  <c r="BJ155" i="122" s="1"/>
  <c r="BA155" i="122"/>
  <c r="BA82" i="122"/>
  <c r="BI82" i="122"/>
  <c r="BJ82" i="122" s="1"/>
  <c r="CM37" i="122"/>
  <c r="CG199" i="122"/>
  <c r="CH199" i="122" s="1"/>
  <c r="BV199" i="122"/>
  <c r="AF87" i="121"/>
  <c r="BD34" i="122"/>
  <c r="BL34" i="122"/>
  <c r="BM34" i="122" s="1"/>
  <c r="CJ240" i="122"/>
  <c r="CK240" i="122" s="1"/>
  <c r="BY240" i="122"/>
  <c r="CN192" i="122" l="1"/>
  <c r="CN329" i="122"/>
  <c r="CN364" i="122"/>
  <c r="CN296" i="122"/>
  <c r="CN242" i="122"/>
  <c r="CL368" i="122"/>
  <c r="CM190" i="122"/>
  <c r="CN190" i="122" s="1"/>
  <c r="CM240" i="122"/>
  <c r="CM188" i="122"/>
  <c r="CL290" i="122"/>
  <c r="CM151" i="122"/>
  <c r="CM39" i="122"/>
  <c r="CM183" i="122"/>
  <c r="CL201" i="122"/>
  <c r="CL66" i="122"/>
  <c r="CN66" i="122" s="1"/>
  <c r="CM278" i="122"/>
  <c r="CM223" i="122"/>
  <c r="CL203" i="122"/>
  <c r="CL311" i="122"/>
  <c r="CN311" i="122" s="1"/>
  <c r="CM54" i="122"/>
  <c r="CN143" i="122"/>
  <c r="CL35" i="122"/>
  <c r="CM104" i="122"/>
  <c r="CL245" i="122"/>
  <c r="CM267" i="122"/>
  <c r="CM230" i="122"/>
  <c r="CN135" i="122"/>
  <c r="CM290" i="122"/>
  <c r="CL330" i="122"/>
  <c r="CL34" i="122"/>
  <c r="CL72" i="122"/>
  <c r="CL39" i="122"/>
  <c r="CN39" i="122" s="1"/>
  <c r="CL165" i="122"/>
  <c r="CL248" i="122"/>
  <c r="CM201" i="122"/>
  <c r="CL256" i="122"/>
  <c r="CN256" i="122" s="1"/>
  <c r="CL223" i="122"/>
  <c r="CN223" i="122" s="1"/>
  <c r="CN275" i="122"/>
  <c r="CL307" i="122"/>
  <c r="CN307" i="122" s="1"/>
  <c r="CM350" i="122"/>
  <c r="CN350" i="122" s="1"/>
  <c r="CM203" i="122"/>
  <c r="CL125" i="122"/>
  <c r="CN125" i="122" s="1"/>
  <c r="CN234" i="122"/>
  <c r="CL273" i="122"/>
  <c r="CN273" i="122" s="1"/>
  <c r="CL197" i="122"/>
  <c r="CN197" i="122" s="1"/>
  <c r="CN20" i="122"/>
  <c r="CL267" i="122"/>
  <c r="CL206" i="122"/>
  <c r="CN206" i="122" s="1"/>
  <c r="CN121" i="122"/>
  <c r="CM312" i="122"/>
  <c r="CN312" i="122" s="1"/>
  <c r="CN120" i="122"/>
  <c r="CM22" i="122"/>
  <c r="CM167" i="122"/>
  <c r="CM265" i="122"/>
  <c r="CN265" i="122" s="1"/>
  <c r="CL315" i="122"/>
  <c r="CN315" i="122" s="1"/>
  <c r="CL268" i="122"/>
  <c r="CL244" i="122"/>
  <c r="CN244" i="122" s="1"/>
  <c r="CL266" i="122"/>
  <c r="CM115" i="122"/>
  <c r="CN115" i="122" s="1"/>
  <c r="CN99" i="122"/>
  <c r="CN101" i="122"/>
  <c r="CN58" i="122"/>
  <c r="CL356" i="122"/>
  <c r="CL162" i="122"/>
  <c r="CM56" i="122"/>
  <c r="CL177" i="122"/>
  <c r="CN177" i="122" s="1"/>
  <c r="CL166" i="122"/>
  <c r="CN166" i="122" s="1"/>
  <c r="CM58" i="122"/>
  <c r="CM162" i="122"/>
  <c r="CL46" i="122"/>
  <c r="CL114" i="122"/>
  <c r="CN114" i="122" s="1"/>
  <c r="CM323" i="122"/>
  <c r="CL22" i="122"/>
  <c r="CN22" i="122" s="1"/>
  <c r="CN128" i="122"/>
  <c r="CL59" i="122"/>
  <c r="CM268" i="122"/>
  <c r="CM136" i="122"/>
  <c r="CM266" i="122"/>
  <c r="CL52" i="122"/>
  <c r="CL126" i="122"/>
  <c r="CN126" i="122" s="1"/>
  <c r="CL331" i="122"/>
  <c r="CN331" i="122" s="1"/>
  <c r="CN167" i="122"/>
  <c r="CL31" i="122"/>
  <c r="CM325" i="122"/>
  <c r="CN64" i="122"/>
  <c r="CL56" i="122"/>
  <c r="CN56" i="122" s="1"/>
  <c r="CM177" i="122"/>
  <c r="CM166" i="122"/>
  <c r="CM232" i="122"/>
  <c r="CM46" i="122"/>
  <c r="CM165" i="122"/>
  <c r="CL270" i="122"/>
  <c r="CN270" i="122" s="1"/>
  <c r="CN226" i="122"/>
  <c r="CL302" i="122"/>
  <c r="CN302" i="122" s="1"/>
  <c r="CM32" i="122"/>
  <c r="CL218" i="122"/>
  <c r="CL204" i="122"/>
  <c r="CM48" i="122"/>
  <c r="CL136" i="122"/>
  <c r="CL333" i="122"/>
  <c r="CN144" i="122"/>
  <c r="CM227" i="122"/>
  <c r="CM269" i="122"/>
  <c r="CN199" i="122"/>
  <c r="CL306" i="122"/>
  <c r="CN306" i="122" s="1"/>
  <c r="CM193" i="122"/>
  <c r="CN193" i="122" s="1"/>
  <c r="CM64" i="122"/>
  <c r="CL154" i="122"/>
  <c r="CN154" i="122" s="1"/>
  <c r="CL327" i="122"/>
  <c r="CN327" i="122" s="1"/>
  <c r="CL60" i="122"/>
  <c r="CN60" i="122" s="1"/>
  <c r="CL106" i="122"/>
  <c r="CN106" i="122" s="1"/>
  <c r="CM40" i="122"/>
  <c r="CM302" i="122"/>
  <c r="CN156" i="122"/>
  <c r="CM19" i="122"/>
  <c r="CN19" i="122" s="1"/>
  <c r="CM218" i="122"/>
  <c r="CN191" i="122"/>
  <c r="CM298" i="122"/>
  <c r="CN298" i="122" s="1"/>
  <c r="CN77" i="122"/>
  <c r="CM213" i="122"/>
  <c r="CN213" i="122" s="1"/>
  <c r="CM42" i="122"/>
  <c r="CM329" i="122"/>
  <c r="CL116" i="122"/>
  <c r="CL269" i="122"/>
  <c r="CL345" i="122"/>
  <c r="CN345" i="122" s="1"/>
  <c r="CM116" i="122"/>
  <c r="CN100" i="122"/>
  <c r="CM82" i="122"/>
  <c r="CM220" i="122"/>
  <c r="CL362" i="122"/>
  <c r="CN214" i="122"/>
  <c r="CM21" i="122"/>
  <c r="CL297" i="122"/>
  <c r="CM357" i="122"/>
  <c r="CN337" i="122"/>
  <c r="CL264" i="122"/>
  <c r="CM118" i="122"/>
  <c r="CL48" i="122"/>
  <c r="CN48" i="122" s="1"/>
  <c r="CL283" i="122"/>
  <c r="CM96" i="122"/>
  <c r="CN96" i="122" s="1"/>
  <c r="CM132" i="122"/>
  <c r="CN243" i="122"/>
  <c r="CM16" i="122"/>
  <c r="CL220" i="122"/>
  <c r="CM362" i="122"/>
  <c r="CN232" i="122"/>
  <c r="CL30" i="122"/>
  <c r="CL155" i="122"/>
  <c r="CN155" i="122" s="1"/>
  <c r="CM249" i="122"/>
  <c r="CM78" i="122"/>
  <c r="CN78" i="122" s="1"/>
  <c r="CL230" i="122"/>
  <c r="CN230" i="122" s="1"/>
  <c r="CM368" i="122"/>
  <c r="CM297" i="122"/>
  <c r="CL357" i="122"/>
  <c r="CM337" i="122"/>
  <c r="CL215" i="122"/>
  <c r="CM112" i="122"/>
  <c r="CN140" i="122"/>
  <c r="CM178" i="122"/>
  <c r="CM264" i="122"/>
  <c r="CN264" i="122" s="1"/>
  <c r="CM31" i="122"/>
  <c r="CL348" i="122"/>
  <c r="CN348" i="122" s="1"/>
  <c r="CL241" i="122"/>
  <c r="CL26" i="122"/>
  <c r="CN26" i="122" s="1"/>
  <c r="CL295" i="122"/>
  <c r="CN295" i="122" s="1"/>
  <c r="CL169" i="122"/>
  <c r="CN169" i="122" s="1"/>
  <c r="CM139" i="122"/>
  <c r="CM305" i="122"/>
  <c r="CL339" i="122"/>
  <c r="CN339" i="122" s="1"/>
  <c r="CM283" i="122"/>
  <c r="CL96" i="122"/>
  <c r="CM196" i="122"/>
  <c r="CN196" i="122" s="1"/>
  <c r="CL132" i="122"/>
  <c r="CN132" i="122" s="1"/>
  <c r="CL184" i="122"/>
  <c r="CN184" i="122" s="1"/>
  <c r="CM155" i="122"/>
  <c r="CN285" i="122"/>
  <c r="CN178" i="122"/>
  <c r="CM241" i="122"/>
  <c r="CL317" i="122"/>
  <c r="CM339" i="122"/>
  <c r="CL170" i="122"/>
  <c r="CN170" i="122" s="1"/>
  <c r="CL161" i="122"/>
  <c r="CN161" i="122" s="1"/>
  <c r="CN153" i="122"/>
  <c r="CN208" i="122"/>
  <c r="CL240" i="122"/>
  <c r="CM184" i="122"/>
  <c r="CL151" i="122"/>
  <c r="CL188" i="122"/>
  <c r="CN188" i="122" s="1"/>
  <c r="CL183" i="122"/>
  <c r="CN183" i="122" s="1"/>
  <c r="CM285" i="122"/>
  <c r="CM68" i="122"/>
  <c r="CN68" i="122" s="1"/>
  <c r="CM66" i="122"/>
  <c r="CN85" i="122"/>
  <c r="CM243" i="122"/>
  <c r="CL51" i="122"/>
  <c r="CL119" i="122"/>
  <c r="CN119" i="122" s="1"/>
  <c r="CL319" i="122"/>
  <c r="CN319" i="122" s="1"/>
  <c r="CM317" i="122"/>
  <c r="AR370" i="122"/>
  <c r="CL227" i="122"/>
  <c r="CN227" i="122" s="1"/>
  <c r="CL110" i="122"/>
  <c r="CN110" i="122" s="1"/>
  <c r="CM245" i="122"/>
  <c r="CM170" i="122"/>
  <c r="CL81" i="122"/>
  <c r="CN81" i="122" s="1"/>
  <c r="CM75" i="122"/>
  <c r="CN75" i="122" s="1"/>
  <c r="AC75" i="121"/>
  <c r="P66" i="121"/>
  <c r="P74" i="121" s="1"/>
  <c r="Q74" i="121" s="1"/>
  <c r="Z75" i="121"/>
  <c r="CN362" i="122"/>
  <c r="CN21" i="122"/>
  <c r="CN51" i="122"/>
  <c r="CN30" i="122"/>
  <c r="CN112" i="122"/>
  <c r="CN330" i="122"/>
  <c r="CN34" i="122"/>
  <c r="CN72" i="122"/>
  <c r="CN165" i="122"/>
  <c r="CN248" i="122"/>
  <c r="CN357" i="122"/>
  <c r="CN215" i="122"/>
  <c r="CN313" i="122"/>
  <c r="CN356" i="122"/>
  <c r="CN305" i="122"/>
  <c r="CN268" i="122"/>
  <c r="CN63" i="122"/>
  <c r="CN44" i="122"/>
  <c r="CN320" i="122"/>
  <c r="CN202" i="122"/>
  <c r="CN220" i="122"/>
  <c r="CN46" i="122"/>
  <c r="CN136" i="122"/>
  <c r="CN333" i="122"/>
  <c r="BM180" i="122"/>
  <c r="BM370" i="122" s="1"/>
  <c r="AF88" i="121"/>
  <c r="AF284" i="121" s="1"/>
  <c r="AF245" i="121"/>
  <c r="CN86" i="122"/>
  <c r="CN104" i="122"/>
  <c r="CN261" i="122"/>
  <c r="CN41" i="122"/>
  <c r="CN88" i="122"/>
  <c r="CL91" i="122"/>
  <c r="BY369" i="122"/>
  <c r="CM204" i="122"/>
  <c r="CN210" i="122"/>
  <c r="CN282" i="122"/>
  <c r="BD180" i="122"/>
  <c r="BD370" i="122" s="1"/>
  <c r="CL310" i="122"/>
  <c r="CB369" i="122"/>
  <c r="CM237" i="122"/>
  <c r="CL47" i="122"/>
  <c r="CL180" i="122" s="1"/>
  <c r="BV236" i="122"/>
  <c r="Z370" i="122"/>
  <c r="CM179" i="122"/>
  <c r="CE236" i="122"/>
  <c r="CM216" i="122"/>
  <c r="O76" i="121"/>
  <c r="AN76" i="121"/>
  <c r="AO76" i="121" s="1"/>
  <c r="AO87" i="121" s="1"/>
  <c r="V76" i="121"/>
  <c r="W76" i="121" s="1"/>
  <c r="W87" i="121" s="1"/>
  <c r="K87" i="121"/>
  <c r="AK76" i="121"/>
  <c r="AL76" i="121" s="1"/>
  <c r="AL87" i="121" s="1"/>
  <c r="AH76" i="121"/>
  <c r="AI76" i="121" s="1"/>
  <c r="AI87" i="121" s="1"/>
  <c r="CM35" i="122"/>
  <c r="CN35" i="122" s="1"/>
  <c r="CN94" i="122"/>
  <c r="CN59" i="122"/>
  <c r="AI370" i="122"/>
  <c r="CN150" i="122"/>
  <c r="CM52" i="122"/>
  <c r="CM12" i="122"/>
  <c r="CN12" i="122" s="1"/>
  <c r="CN70" i="122"/>
  <c r="CN95" i="122"/>
  <c r="O44" i="121"/>
  <c r="P36" i="121"/>
  <c r="CN222" i="122"/>
  <c r="CN334" i="122"/>
  <c r="CN87" i="122"/>
  <c r="CN29" i="122"/>
  <c r="BS369" i="122"/>
  <c r="P34" i="121"/>
  <c r="Q26" i="121"/>
  <c r="CN361" i="122"/>
  <c r="CN32" i="122"/>
  <c r="BP369" i="122"/>
  <c r="CL237" i="122"/>
  <c r="CN211" i="122"/>
  <c r="CN36" i="122"/>
  <c r="CN76" i="122"/>
  <c r="Q19" i="121"/>
  <c r="AP19" i="121" s="1"/>
  <c r="AQ19" i="121" s="1"/>
  <c r="AR19" i="121" s="1"/>
  <c r="CN118" i="122"/>
  <c r="CN323" i="122"/>
  <c r="CN253" i="122"/>
  <c r="CH369" i="122"/>
  <c r="CE369" i="122"/>
  <c r="CN16" i="122"/>
  <c r="M16" i="121"/>
  <c r="P8" i="121"/>
  <c r="M88" i="121"/>
  <c r="M245" i="121"/>
  <c r="CN103" i="122"/>
  <c r="CN367" i="122"/>
  <c r="BV369" i="122"/>
  <c r="CL335" i="122"/>
  <c r="CN52" i="122"/>
  <c r="CL249" i="122"/>
  <c r="CN249" i="122" s="1"/>
  <c r="CN54" i="122"/>
  <c r="CN53" i="122"/>
  <c r="BG180" i="122"/>
  <c r="BG370" i="122" s="1"/>
  <c r="CN246" i="122"/>
  <c r="CM335" i="122"/>
  <c r="CN84" i="122"/>
  <c r="CN37" i="122"/>
  <c r="CN325" i="122"/>
  <c r="CN303" i="122"/>
  <c r="CL235" i="122"/>
  <c r="Z88" i="121"/>
  <c r="Z284" i="121" s="1"/>
  <c r="Z245" i="121"/>
  <c r="T88" i="121"/>
  <c r="T284" i="121" s="1"/>
  <c r="T245" i="121"/>
  <c r="AX180" i="122"/>
  <c r="AX370" i="122" s="1"/>
  <c r="CN139" i="122"/>
  <c r="CL173" i="122"/>
  <c r="CN173" i="122" s="1"/>
  <c r="CK236" i="122"/>
  <c r="CM346" i="122"/>
  <c r="CM288" i="122"/>
  <c r="CN278" i="122"/>
  <c r="CN287" i="122"/>
  <c r="CM235" i="122"/>
  <c r="P46" i="121"/>
  <c r="M54" i="121"/>
  <c r="CN145" i="122"/>
  <c r="O64" i="121"/>
  <c r="P56" i="121"/>
  <c r="CN102" i="122"/>
  <c r="BY236" i="122"/>
  <c r="BP236" i="122"/>
  <c r="BP370" i="122" s="1"/>
  <c r="CL346" i="122"/>
  <c r="CL288" i="122"/>
  <c r="CN288" i="122" s="1"/>
  <c r="CN40" i="122"/>
  <c r="CN42" i="122"/>
  <c r="CN292" i="122"/>
  <c r="AH17" i="121"/>
  <c r="AI17" i="121" s="1"/>
  <c r="AI25" i="121" s="1"/>
  <c r="AI75" i="121" s="1"/>
  <c r="O17" i="121"/>
  <c r="O25" i="121" s="1"/>
  <c r="O75" i="121" s="1"/>
  <c r="K25" i="121"/>
  <c r="AK17" i="121"/>
  <c r="AL17" i="121" s="1"/>
  <c r="AL25" i="121" s="1"/>
  <c r="AL75" i="121" s="1"/>
  <c r="V17" i="121"/>
  <c r="W17" i="121" s="1"/>
  <c r="W25" i="121" s="1"/>
  <c r="W75" i="121" s="1"/>
  <c r="AN17" i="121"/>
  <c r="AO17" i="121" s="1"/>
  <c r="AO25" i="121" s="1"/>
  <c r="AO75" i="121" s="1"/>
  <c r="M25" i="121"/>
  <c r="CM181" i="122"/>
  <c r="BJ180" i="122"/>
  <c r="BJ370" i="122" s="1"/>
  <c r="CB236" i="122"/>
  <c r="CB370" i="122" s="1"/>
  <c r="CN82" i="122"/>
  <c r="AC88" i="121"/>
  <c r="AC245" i="121"/>
  <c r="CM91" i="122"/>
  <c r="CL321" i="122"/>
  <c r="CN321" i="122" s="1"/>
  <c r="CN239" i="122"/>
  <c r="CK369" i="122"/>
  <c r="CN359" i="122"/>
  <c r="AL370" i="122"/>
  <c r="BA180" i="122"/>
  <c r="BA370" i="122" s="1"/>
  <c r="CM310" i="122"/>
  <c r="CM47" i="122"/>
  <c r="CH236" i="122"/>
  <c r="CH370" i="122" s="1"/>
  <c r="CL181" i="122"/>
  <c r="CL179" i="122"/>
  <c r="CN179" i="122" s="1"/>
  <c r="BS236" i="122"/>
  <c r="BS370" i="122" s="1"/>
  <c r="CL216" i="122"/>
  <c r="CN267" i="122" l="1"/>
  <c r="BY370" i="122"/>
  <c r="CN235" i="122"/>
  <c r="CN335" i="122"/>
  <c r="CN290" i="122"/>
  <c r="CN204" i="122"/>
  <c r="CN269" i="122"/>
  <c r="CE370" i="122"/>
  <c r="CN317" i="122"/>
  <c r="CN297" i="122"/>
  <c r="CN116" i="122"/>
  <c r="CN162" i="122"/>
  <c r="CN203" i="122"/>
  <c r="CN368" i="122"/>
  <c r="CN218" i="122"/>
  <c r="CN151" i="122"/>
  <c r="CN241" i="122"/>
  <c r="CN31" i="122"/>
  <c r="CN180" i="122" s="1"/>
  <c r="CN201" i="122"/>
  <c r="CN346" i="122"/>
  <c r="CN240" i="122"/>
  <c r="CN283" i="122"/>
  <c r="CN266" i="122"/>
  <c r="CN245" i="122"/>
  <c r="AC284" i="121"/>
  <c r="Q66" i="121"/>
  <c r="AP66" i="121" s="1"/>
  <c r="AP74" i="121" s="1"/>
  <c r="P17" i="121"/>
  <c r="Q17" i="121" s="1"/>
  <c r="O87" i="121"/>
  <c r="P76" i="121"/>
  <c r="CL236" i="122"/>
  <c r="CL370" i="122" s="1"/>
  <c r="CN181" i="122"/>
  <c r="P64" i="121"/>
  <c r="Q56" i="121"/>
  <c r="P16" i="121"/>
  <c r="Q8" i="121"/>
  <c r="M75" i="121"/>
  <c r="M284" i="121" s="1"/>
  <c r="CN91" i="122"/>
  <c r="CK370" i="122"/>
  <c r="CL369" i="122"/>
  <c r="CN237" i="122"/>
  <c r="BV370" i="122"/>
  <c r="P44" i="121"/>
  <c r="Q36" i="121"/>
  <c r="CN47" i="122"/>
  <c r="AI88" i="121"/>
  <c r="AI284" i="121" s="1"/>
  <c r="AI245" i="121"/>
  <c r="CM369" i="122"/>
  <c r="CM236" i="122"/>
  <c r="AL88" i="121"/>
  <c r="AL284" i="121" s="1"/>
  <c r="AL245" i="121"/>
  <c r="Q46" i="121"/>
  <c r="P54" i="121"/>
  <c r="CN310" i="122"/>
  <c r="Q34" i="121"/>
  <c r="AP26" i="121"/>
  <c r="CM180" i="122"/>
  <c r="W88" i="121"/>
  <c r="W284" i="121" s="1"/>
  <c r="W245" i="121"/>
  <c r="CN216" i="122"/>
  <c r="AO88" i="121"/>
  <c r="AO284" i="121" s="1"/>
  <c r="AO245" i="121"/>
  <c r="CN369" i="122" l="1"/>
  <c r="CM370" i="122"/>
  <c r="P25" i="121"/>
  <c r="P75" i="121" s="1"/>
  <c r="AQ66" i="121"/>
  <c r="AQ74" i="121" s="1"/>
  <c r="Q64" i="121"/>
  <c r="AP56" i="121"/>
  <c r="AP46" i="121"/>
  <c r="Q54" i="121"/>
  <c r="CN236" i="122"/>
  <c r="CN370" i="122" s="1"/>
  <c r="P87" i="121"/>
  <c r="Q76" i="121"/>
  <c r="O88" i="121"/>
  <c r="O284" i="121" s="1"/>
  <c r="O245" i="121"/>
  <c r="AP17" i="121"/>
  <c r="Q25" i="121"/>
  <c r="AR66" i="121"/>
  <c r="AR74" i="121" s="1"/>
  <c r="AP34" i="121"/>
  <c r="AQ26" i="121"/>
  <c r="AP8" i="121"/>
  <c r="Q16" i="121"/>
  <c r="AP36" i="121"/>
  <c r="Q44" i="121"/>
  <c r="Q75" i="121" l="1"/>
  <c r="AP44" i="121"/>
  <c r="AQ36" i="121"/>
  <c r="P88" i="121"/>
  <c r="P284" i="121" s="1"/>
  <c r="P245" i="121"/>
  <c r="AP54" i="121"/>
  <c r="AQ46" i="121"/>
  <c r="AP76" i="121"/>
  <c r="Q87" i="121"/>
  <c r="AP16" i="121"/>
  <c r="AP75" i="121" s="1"/>
  <c r="AQ8" i="121"/>
  <c r="AQ34" i="121"/>
  <c r="AR26" i="121"/>
  <c r="AR34" i="121" s="1"/>
  <c r="AP64" i="121"/>
  <c r="AQ56" i="121"/>
  <c r="AP25" i="121"/>
  <c r="AQ17" i="121"/>
  <c r="Q88" i="121" l="1"/>
  <c r="Q284" i="121" s="1"/>
  <c r="Q245" i="121"/>
  <c r="AQ54" i="121"/>
  <c r="AR46" i="121"/>
  <c r="AR54" i="121" s="1"/>
  <c r="AQ16" i="121"/>
  <c r="AR8" i="121"/>
  <c r="AR16" i="121" s="1"/>
  <c r="AP87" i="121"/>
  <c r="AQ76" i="121"/>
  <c r="AQ25" i="121"/>
  <c r="AR17" i="121"/>
  <c r="AR25" i="121" s="1"/>
  <c r="AQ64" i="121"/>
  <c r="AR56" i="121"/>
  <c r="AR64" i="121" s="1"/>
  <c r="AQ44" i="121"/>
  <c r="AR36" i="121"/>
  <c r="AR44" i="121" s="1"/>
  <c r="AR75" i="121" l="1"/>
  <c r="AQ75" i="121"/>
  <c r="AR76" i="121"/>
  <c r="AR87" i="121" s="1"/>
  <c r="AQ87" i="121"/>
  <c r="AP88" i="121"/>
  <c r="AP284" i="121" s="1"/>
  <c r="AP245" i="121"/>
  <c r="AQ88" i="121" l="1"/>
  <c r="AQ284" i="121" s="1"/>
  <c r="AQ245" i="121"/>
  <c r="AR88" i="121"/>
  <c r="AR284" i="121" s="1"/>
  <c r="AR245" i="121"/>
  <c r="C20" i="18" l="1"/>
  <c r="E16" i="12"/>
  <c r="F18" i="5" l="1"/>
  <c r="F19" i="5" s="1"/>
  <c r="F20" i="5" s="1"/>
  <c r="A17" i="5" s="1"/>
  <c r="C17" i="5" s="1"/>
  <c r="F18" i="6"/>
  <c r="F19" i="6" s="1"/>
  <c r="F20" i="6" s="1"/>
  <c r="A18" i="6" s="1"/>
  <c r="C18" i="6" s="1"/>
  <c r="A22" i="46"/>
  <c r="D26" i="20"/>
  <c r="F26" i="20"/>
  <c r="G26" i="20"/>
  <c r="E26" i="20" l="1"/>
  <c r="G23" i="20"/>
  <c r="F23" i="20"/>
  <c r="E23" i="20"/>
  <c r="D23" i="20"/>
  <c r="C23" i="20"/>
  <c r="B23" i="20"/>
  <c r="C38" i="18" l="1"/>
  <c r="K15" i="15" l="1"/>
  <c r="K13" i="15"/>
  <c r="E13" i="15"/>
  <c r="I13" i="15" s="1"/>
  <c r="E15" i="15"/>
  <c r="E14" i="15"/>
  <c r="I14" i="15" s="1"/>
  <c r="P24" i="13"/>
  <c r="K34" i="13"/>
  <c r="G34" i="13"/>
  <c r="G28" i="13"/>
  <c r="K28" i="13" s="1"/>
  <c r="K25" i="13"/>
  <c r="K35" i="13" s="1"/>
  <c r="K24" i="13"/>
  <c r="K20" i="13"/>
  <c r="K18" i="13"/>
  <c r="I15" i="15" l="1"/>
  <c r="E17" i="12"/>
  <c r="C37" i="18" s="1"/>
  <c r="D18" i="10" l="1"/>
  <c r="F18" i="10" s="1"/>
  <c r="D17" i="10"/>
  <c r="F17" i="10" s="1"/>
  <c r="D16" i="10"/>
  <c r="F16" i="10" s="1"/>
  <c r="F20" i="10" s="1"/>
  <c r="C35" i="18" s="1"/>
  <c r="E29" i="14"/>
  <c r="E28" i="14"/>
  <c r="E17" i="14"/>
  <c r="E18" i="14"/>
  <c r="E19" i="14"/>
  <c r="E20" i="14"/>
  <c r="E21" i="14"/>
  <c r="E22" i="14"/>
  <c r="E23" i="14"/>
  <c r="E16" i="14"/>
  <c r="E17" i="9"/>
  <c r="E18" i="9"/>
  <c r="E19" i="9"/>
  <c r="E20" i="9" s="1"/>
  <c r="E16" i="9"/>
  <c r="L16" i="82"/>
  <c r="L15" i="82"/>
  <c r="E27" i="14" l="1"/>
  <c r="E30" i="14"/>
  <c r="E28" i="16"/>
  <c r="E27" i="16" l="1"/>
  <c r="G15" i="15" l="1"/>
  <c r="G14" i="15"/>
  <c r="G13" i="15"/>
  <c r="J13" i="15" l="1"/>
  <c r="L13" i="15" s="1"/>
  <c r="H13" i="15"/>
  <c r="J14" i="15"/>
  <c r="H14" i="15"/>
  <c r="J15" i="15"/>
  <c r="H15" i="15"/>
  <c r="H16" i="15" l="1"/>
  <c r="D19" i="19" l="1"/>
  <c r="E26" i="16" l="1"/>
  <c r="C26" i="20" l="1"/>
  <c r="B26" i="20"/>
  <c r="E25" i="16" l="1"/>
  <c r="E24" i="16"/>
  <c r="E23" i="16"/>
  <c r="E22" i="16"/>
  <c r="E21" i="16"/>
  <c r="E20" i="16"/>
  <c r="E18" i="16"/>
  <c r="E17" i="16"/>
  <c r="E16" i="16"/>
  <c r="E15" i="16"/>
  <c r="E14" i="16"/>
  <c r="E13" i="16"/>
  <c r="E29" i="16" l="1"/>
  <c r="C44" i="18" s="1"/>
  <c r="E44" i="19" l="1"/>
  <c r="N52" i="12" l="1"/>
  <c r="P52" i="12" s="1"/>
  <c r="P53" i="12" s="1"/>
  <c r="P54" i="12" s="1"/>
  <c r="B24" i="25" l="1"/>
  <c r="H15" i="82" l="1"/>
  <c r="K15" i="82" s="1"/>
  <c r="D18" i="25" l="1"/>
  <c r="G18" i="25" s="1"/>
  <c r="G23" i="25"/>
  <c r="D24" i="25"/>
  <c r="G24" i="25" s="1"/>
  <c r="Q15" i="82" l="1"/>
  <c r="N15" i="82"/>
  <c r="M15" i="82"/>
  <c r="G15" i="82"/>
  <c r="J15" i="82" s="1"/>
  <c r="O15" i="82" s="1"/>
  <c r="D19" i="25" l="1"/>
  <c r="G19" i="25" s="1"/>
  <c r="D17" i="25"/>
  <c r="G17" i="25" s="1"/>
  <c r="D16" i="25"/>
  <c r="G16" i="25" s="1"/>
  <c r="D15" i="25"/>
  <c r="G15" i="25" s="1"/>
  <c r="G25" i="25" l="1"/>
  <c r="D22" i="25"/>
  <c r="G22" i="25" s="1"/>
  <c r="D21" i="25"/>
  <c r="G21" i="25" s="1"/>
  <c r="D20" i="25"/>
  <c r="G20" i="25" s="1"/>
  <c r="D14" i="25"/>
  <c r="G14" i="25" s="1"/>
  <c r="N16" i="82" l="1"/>
  <c r="M16" i="82"/>
  <c r="H16" i="82" l="1"/>
  <c r="K16" i="82" s="1"/>
  <c r="G16" i="82"/>
  <c r="J16" i="82" s="1"/>
  <c r="Q16" i="82"/>
  <c r="R16" i="82" s="1"/>
  <c r="S16" i="82" s="1"/>
  <c r="T16" i="82" s="1"/>
  <c r="U16" i="82" s="1"/>
  <c r="R15" i="82"/>
  <c r="S15" i="82" s="1"/>
  <c r="T15" i="82" s="1"/>
  <c r="U15" i="82" s="1"/>
  <c r="O16" i="82" l="1"/>
  <c r="L17" i="82" l="1"/>
  <c r="F19" i="19" l="1"/>
  <c r="F17" i="19" s="1"/>
  <c r="F21" i="20" s="1"/>
  <c r="D17" i="19"/>
  <c r="C19" i="19"/>
  <c r="C17" i="19" s="1"/>
  <c r="G19" i="19"/>
  <c r="G17" i="19" s="1"/>
  <c r="G21" i="20" s="1"/>
  <c r="B19" i="19"/>
  <c r="B17" i="19" s="1"/>
  <c r="G19" i="20" l="1"/>
  <c r="F19" i="20"/>
  <c r="C28" i="18"/>
  <c r="E28" i="19" s="1"/>
  <c r="C22" i="18" l="1"/>
  <c r="E22" i="19" s="1"/>
  <c r="L18" i="15"/>
  <c r="Q14" i="15" l="1"/>
  <c r="Q15" i="15"/>
  <c r="Q13" i="15"/>
  <c r="G26" i="25" l="1"/>
  <c r="C21" i="18" s="1"/>
  <c r="C22" i="46" l="1"/>
  <c r="C29" i="18" s="1"/>
  <c r="E29" i="19" s="1"/>
  <c r="E21" i="19"/>
  <c r="K14" i="15"/>
  <c r="L14" i="15" s="1"/>
  <c r="L15" i="15"/>
  <c r="E20" i="19" l="1"/>
  <c r="K16" i="15"/>
  <c r="I16" i="15"/>
  <c r="J16" i="15"/>
  <c r="L16" i="15" l="1"/>
  <c r="D62" i="12"/>
  <c r="D61" i="12"/>
  <c r="D60" i="12"/>
  <c r="C16" i="11"/>
  <c r="C19" i="7"/>
  <c r="C18" i="7"/>
  <c r="C18" i="5"/>
  <c r="C33" i="18" l="1"/>
  <c r="E37" i="19"/>
  <c r="C27" i="18"/>
  <c r="E16" i="11"/>
  <c r="E17" i="11" s="1"/>
  <c r="C20" i="7"/>
  <c r="D64" i="12"/>
  <c r="P55" i="12" s="1"/>
  <c r="E33" i="19" l="1"/>
  <c r="E27" i="19"/>
  <c r="C32" i="18"/>
  <c r="E32" i="19" s="1"/>
  <c r="E38" i="19"/>
  <c r="C42" i="18"/>
  <c r="C36" i="18"/>
  <c r="E36" i="19" s="1"/>
  <c r="E35" i="19"/>
  <c r="E42" i="19" l="1"/>
  <c r="C18" i="18"/>
  <c r="E19" i="19"/>
  <c r="E17" i="19" s="1"/>
  <c r="E21" i="20" s="1"/>
  <c r="E19" i="20" l="1"/>
</calcChain>
</file>

<file path=xl/sharedStrings.xml><?xml version="1.0" encoding="utf-8"?>
<sst xmlns="http://schemas.openxmlformats.org/spreadsheetml/2006/main" count="1799" uniqueCount="475">
  <si>
    <t>Сумма</t>
  </si>
  <si>
    <t>коэф.</t>
  </si>
  <si>
    <t>Директор</t>
  </si>
  <si>
    <t>тыс.тенге</t>
  </si>
  <si>
    <t>%</t>
  </si>
  <si>
    <t>1 (Шкода)</t>
  </si>
  <si>
    <t xml:space="preserve">Skoda Oktavia </t>
  </si>
  <si>
    <t xml:space="preserve">Микроавтобус "Hyundai" </t>
  </si>
  <si>
    <t>ВСЕГО</t>
  </si>
  <si>
    <t>Тариф</t>
  </si>
  <si>
    <t>тенге</t>
  </si>
  <si>
    <t>квт</t>
  </si>
  <si>
    <t xml:space="preserve">  </t>
  </si>
  <si>
    <t xml:space="preserve">   </t>
  </si>
  <si>
    <t>1. Нормы расхода приведены в Вт - из расчета 1 ккал/ч = 1.16 Вт</t>
  </si>
  <si>
    <t>2. Годовой расход тепла определяется по формуле:</t>
  </si>
  <si>
    <t>Q r.от. = N х П х Т х 24...х (К1, К2), где</t>
  </si>
  <si>
    <t xml:space="preserve">     N - показатель расхода тепла (Вт) на единицу мощности;</t>
  </si>
  <si>
    <t xml:space="preserve">     П - количество мощности рассматриваемого здания;</t>
  </si>
  <si>
    <t xml:space="preserve">     </t>
  </si>
  <si>
    <r>
      <t xml:space="preserve">     Т - продолжительность отопительного периода </t>
    </r>
    <r>
      <rPr>
        <u/>
        <sz val="10"/>
        <color indexed="8"/>
        <rFont val="Zan Courier New"/>
        <charset val="204"/>
      </rPr>
      <t xml:space="preserve">в сутках </t>
    </r>
    <r>
      <rPr>
        <sz val="10"/>
        <color indexed="8"/>
        <rFont val="Zan Courier New"/>
        <charset val="204"/>
      </rPr>
      <t>для рассматриваемого</t>
    </r>
  </si>
  <si>
    <t>6мес*30дн=180 сут</t>
  </si>
  <si>
    <t xml:space="preserve">         климатического района согласно СНиПу2.01.01-82</t>
  </si>
  <si>
    <t xml:space="preserve">         "Строительная климатология и геофизика";</t>
  </si>
  <si>
    <t xml:space="preserve">     24 - количество часов отопления в сутках;</t>
  </si>
  <si>
    <t xml:space="preserve">     К1 или К2 - корректирующий коэффициент для зданий, построенных до или </t>
  </si>
  <si>
    <t xml:space="preserve">     после 1983 года.</t>
  </si>
  <si>
    <t>Год.расход тепла:</t>
  </si>
  <si>
    <t>всего за 1 год:</t>
  </si>
  <si>
    <t>Площадь</t>
  </si>
  <si>
    <t>этаж</t>
  </si>
  <si>
    <t>всего м.кв</t>
  </si>
  <si>
    <t>не отаплив</t>
  </si>
  <si>
    <t>отаплив</t>
  </si>
  <si>
    <t>х</t>
  </si>
  <si>
    <t>Мб</t>
  </si>
  <si>
    <t>6. Телетайп</t>
  </si>
  <si>
    <t>сек</t>
  </si>
  <si>
    <t>тыс тенге</t>
  </si>
  <si>
    <t>№п.п</t>
  </si>
  <si>
    <t>Балхаш</t>
  </si>
  <si>
    <t>1</t>
  </si>
  <si>
    <t>с инструкции</t>
  </si>
  <si>
    <t>сек в день</t>
  </si>
  <si>
    <t>дни в мес</t>
  </si>
  <si>
    <t>кол тел</t>
  </si>
  <si>
    <t>Приозерск</t>
  </si>
  <si>
    <t xml:space="preserve"> </t>
  </si>
  <si>
    <t>А1-2</t>
  </si>
  <si>
    <t>А1-2-1</t>
  </si>
  <si>
    <t>А2-2</t>
  </si>
  <si>
    <t>С2</t>
  </si>
  <si>
    <t>D1</t>
  </si>
  <si>
    <t>0-3</t>
  </si>
  <si>
    <t>3-6.</t>
  </si>
  <si>
    <t>6-9.</t>
  </si>
  <si>
    <t>9-12.</t>
  </si>
  <si>
    <t>12-16.</t>
  </si>
  <si>
    <t>16-20.</t>
  </si>
  <si>
    <t>20-25.</t>
  </si>
  <si>
    <t>0-1.</t>
  </si>
  <si>
    <t>1-2.</t>
  </si>
  <si>
    <t>2-3.</t>
  </si>
  <si>
    <t>3-5.</t>
  </si>
  <si>
    <t>5-7.</t>
  </si>
  <si>
    <t>7-10.</t>
  </si>
  <si>
    <t>10-13.</t>
  </si>
  <si>
    <t>13-16.</t>
  </si>
  <si>
    <t>С3</t>
  </si>
  <si>
    <t>А3-2</t>
  </si>
  <si>
    <t>В1-5</t>
  </si>
  <si>
    <t>Б.Каргатаева</t>
  </si>
  <si>
    <t>Каргатаева Б.</t>
  </si>
  <si>
    <t>1 (Хюндай)</t>
  </si>
  <si>
    <t>зим.усл</t>
  </si>
  <si>
    <t>норма гсм в зим усл</t>
  </si>
  <si>
    <t>сумма гсм в мес</t>
  </si>
  <si>
    <t>зим 5мес</t>
  </si>
  <si>
    <t>10% зим усл</t>
  </si>
  <si>
    <t>масло</t>
  </si>
  <si>
    <t>на 100л ГСМ</t>
  </si>
  <si>
    <t>Расчет тепловой энергии</t>
  </si>
  <si>
    <t>Б.Абдикерова</t>
  </si>
  <si>
    <t>тариф 1 Гкал: тг</t>
  </si>
  <si>
    <t>627х92,25х180х24х2,1=462161700/1,16Вт=452,354555 Гкал</t>
  </si>
  <si>
    <t>Астана</t>
  </si>
  <si>
    <t>шт.ед</t>
  </si>
  <si>
    <t>инфл 1,15</t>
  </si>
  <si>
    <t>Вт</t>
  </si>
  <si>
    <t>1ккал/ч=1,16вт</t>
  </si>
  <si>
    <t xml:space="preserve">«Қарағанды облысында білім беруді дамытудың оқу-әдістемелік орталығы» КМҚК </t>
  </si>
  <si>
    <t>Бірлік саны</t>
  </si>
  <si>
    <t>Еңбек өтілі</t>
  </si>
  <si>
    <t>Ерекше еңбек жағдайлары үшiн өтемақы 10%</t>
  </si>
  <si>
    <t>25 жоғ</t>
  </si>
  <si>
    <t>Бас бухгалтер</t>
  </si>
  <si>
    <t>25жоғ</t>
  </si>
  <si>
    <t>БАРЛЫҒЫ</t>
  </si>
  <si>
    <t>Бiлiм беру мекемелерi қызметкерлерiнiң еңбекақысына арналған шығыстар</t>
  </si>
  <si>
    <t>ЕСЕБІ</t>
  </si>
  <si>
    <t>Жылы</t>
  </si>
  <si>
    <t>Деректер түрi (болжам, жоспар, есеп)</t>
  </si>
  <si>
    <t>Жоспар</t>
  </si>
  <si>
    <t>Бағдарламалардың әкiмшiсi</t>
  </si>
  <si>
    <t>261 - Қарағанды облысының білім басқармасы</t>
  </si>
  <si>
    <t>Мемлекеттік мекеме</t>
  </si>
  <si>
    <t>Бағдарлама</t>
  </si>
  <si>
    <t>029 - Әдістемелік жұмыс</t>
  </si>
  <si>
    <t>бірлік</t>
  </si>
  <si>
    <t>Жұмысшылар</t>
  </si>
  <si>
    <t>мың теңге</t>
  </si>
  <si>
    <t>Сомасы</t>
  </si>
  <si>
    <t xml:space="preserve"> Бас бухгалтер</t>
  </si>
  <si>
    <t>Лауазымдар санаты</t>
  </si>
  <si>
    <t>Еңбек ақыға арналған шығыстарды есептеу тиiстi нысандар бойынша 1 айдағы лауазымдық еңбек ақы мөлшерi</t>
  </si>
  <si>
    <t>Мемлекеттiк және азаматтық қызметкерлерге сауықтыруға арналған жәрдемақы</t>
  </si>
  <si>
    <t>Мөлшерi</t>
  </si>
  <si>
    <t>Сомасы бағ.2* бағ.3</t>
  </si>
  <si>
    <t>Экологиялық апат аймағында тұратын қызметкерлерге сауықтыруға арналған жәрдемақы</t>
  </si>
  <si>
    <t>Қызметкерлер саны</t>
  </si>
  <si>
    <t>Бiр жылға сауықтыруға арналған жәрдемақы сомасы (4-баған+ 6-баған)</t>
  </si>
  <si>
    <t>Өлшем бірлігі</t>
  </si>
  <si>
    <t>Әлеуметтiк салықты төлеуге арналған шығыстарды есептеу</t>
  </si>
  <si>
    <t>Еңбек ақының салық салынатын қоры</t>
  </si>
  <si>
    <t>Әлеуметтiк салық мөлшерлемесі</t>
  </si>
  <si>
    <t>Жылына салық (3-баған х 4-баған)/100</t>
  </si>
  <si>
    <t>Барлығы</t>
  </si>
  <si>
    <t>Мемлекеттiк әлеуметтiк сақтандыру қорына әлеуметтiк аударымдарды төлеуге арналған шығыстардың есебi</t>
  </si>
  <si>
    <t>Жалақытөлеудiңсалықсалынатынқоры</t>
  </si>
  <si>
    <t>Әлеуметтiк аударымдар ставкасы</t>
  </si>
  <si>
    <t>Жыл iшiндегi әлеуметтiк аударымдар сомасы (1-баған х 2-баған)/100</t>
  </si>
  <si>
    <t>Көлiк құралдары иелерiнiң азаматтық-құқықтық жауапкершiлiгiн мiндеттi сақтандыру кезінде сақтандыру сыйлықақысы мөлшерiн есептеу</t>
  </si>
  <si>
    <t>Көлік кұралының түрі</t>
  </si>
  <si>
    <t>Жылдық сақтандыру сыйлықақысының мөлшерi (теңге)</t>
  </si>
  <si>
    <t>Мемлекеттiк әлеуметтiк медициналық сақтандыруға аударымдарды төлеуге арналған шығыстардың есебi</t>
  </si>
  <si>
    <t>Аударымдарды есептеу объектісі</t>
  </si>
  <si>
    <t>Аударымдар мөлшері</t>
  </si>
  <si>
    <t>Бір жылда міндетті әлеуметтiк медициналық сақтандыруға аударымдар сомасы(1-баған х 2-баған)/100</t>
  </si>
  <si>
    <t>Мемлекеттiк органның жанар-жағармай материалдарына арналған шығыстарды есептеу</t>
  </si>
  <si>
    <t>Автомобиль маркасы</t>
  </si>
  <si>
    <t>Қызметтiк автокөлiктер саны *</t>
  </si>
  <si>
    <t>Қозғалтқыш көлемi, см. куб.</t>
  </si>
  <si>
    <t>Базалық норма л/100 км**</t>
  </si>
  <si>
    <t>Бiрайдағы жүру лимитi ***</t>
  </si>
  <si>
    <t>1 литр жанар-жағармай бағанасы</t>
  </si>
  <si>
    <t>Бiрайдағы жүру лимитiне шаққандағы жанар-жағармай шығыстарының нормасы (6баған/100)*4 немесе 5 баған</t>
  </si>
  <si>
    <t>Бiр автокөлiкке шаққандағы жанар-жағармай шығыстарының сомасы бiр айға, мың.теңге (9 баған х 7немесе 8 баған)</t>
  </si>
  <si>
    <t>жаз (7ай)</t>
  </si>
  <si>
    <t>қыс (5ай)</t>
  </si>
  <si>
    <t>Барлық машинаға шаққандағы жанар-жағармай шығыстарының сомасы жылына, мың.теңге (бағ10*7ай)+ (бағ11*5ай)</t>
  </si>
  <si>
    <t>Шығыс материалдарын сатып алу бойынша шығыстарды есептеу</t>
  </si>
  <si>
    <t>Өтемақы төлемдерiне арналған шығыстар</t>
  </si>
  <si>
    <t>Атауы</t>
  </si>
  <si>
    <t>Саны</t>
  </si>
  <si>
    <t>Жалпы құны, мың теңге (3-баған х 4-баған)/1000</t>
  </si>
  <si>
    <t>Бірлік үшін орташа құны, теңге</t>
  </si>
  <si>
    <t>Мерзімдік басылымдарға жазылу</t>
  </si>
  <si>
    <t>жыл</t>
  </si>
  <si>
    <t>Антивирустық бағдарлама</t>
  </si>
  <si>
    <t>дана</t>
  </si>
  <si>
    <t>А4 форматты 200г/м3 қағаз</t>
  </si>
  <si>
    <t>қорап</t>
  </si>
  <si>
    <t>А4 форматты 80г/м3 қағаз</t>
  </si>
  <si>
    <t>Бірлікiк құны, теңге</t>
  </si>
  <si>
    <t>Жалпы құны, мың теңге 3баған х 4баған</t>
  </si>
  <si>
    <t>жылу жүйесін тазалау, тұшыту қызметі</t>
  </si>
  <si>
    <t>автоматтандырылған өртке қарсы дабылқаққышты ұстау қызметі</t>
  </si>
  <si>
    <t>қоқыс шығару қызметі</t>
  </si>
  <si>
    <t>ғимаратты дезинфекциялау мен дератизациялау қызметі</t>
  </si>
  <si>
    <t>энергия сақтау шамдарын жою қызметі</t>
  </si>
  <si>
    <t>бейнебақылау құрылғыларын жалға беру мен ұстау қызметі</t>
  </si>
  <si>
    <t>турникетті жүйені ұстау қызметі</t>
  </si>
  <si>
    <t>қызмет</t>
  </si>
  <si>
    <t>2. Негізгі құралдарды ұстау және жөндеу</t>
  </si>
  <si>
    <t>картридждерді жөндеу, сиямен толтыру, компьютерлік құрылғыларды жөндеу</t>
  </si>
  <si>
    <t xml:space="preserve">көлік құралдарын ұстау, қызмет көрсету және жөндеу
</t>
  </si>
  <si>
    <t>1. Ғимаратты ұстау және қызмет көрсету</t>
  </si>
  <si>
    <t>Ыстық және суық суға, кәрiз бен газға арналған судын шығыстарын есептеу</t>
  </si>
  <si>
    <t>Заттай көрiнiстегi норма</t>
  </si>
  <si>
    <t>Өлшем бірлікiгi</t>
  </si>
  <si>
    <t>куб.м</t>
  </si>
  <si>
    <t>теңге</t>
  </si>
  <si>
    <t>Суық су</t>
  </si>
  <si>
    <t>Ыстық су</t>
  </si>
  <si>
    <t>Кәріз</t>
  </si>
  <si>
    <t>Тамақ дайындауға арналған газ</t>
  </si>
  <si>
    <t>Жиыны</t>
  </si>
  <si>
    <t>Ақшалай көрiнiстегi норма 2-баған х 3-баған</t>
  </si>
  <si>
    <t>Қуат бірлігiнiң саны</t>
  </si>
  <si>
    <t>Шығыстар сомасы 4-баған х 5-баған/1000</t>
  </si>
  <si>
    <t>Электр энергиясына ақы төлеуге жұмсалған шығыстарды есептеу</t>
  </si>
  <si>
    <t>Электр энергиясына арналған тариф</t>
  </si>
  <si>
    <t>Заттай берілген бірлікке жұмсалған электр энергиясының жылдық шығыс нормасы</t>
  </si>
  <si>
    <t>Ақшалай берілген бірлікке жұмсалған электр энергиясының жылдық шығыс нормасы 1-баған х 2-баған</t>
  </si>
  <si>
    <t>Шығыстар сомасы (3-баған х 4-баған) /1000</t>
  </si>
  <si>
    <t>Орталық жылу жүйесi бар мемлекеттiк мекемелер үшін ғимараттарды, үй-жайларды жылытуға жұмсалатын жылудын шығыстарын есептеу</t>
  </si>
  <si>
    <t>Жылытылатын алаң</t>
  </si>
  <si>
    <t>Бiр айға 1 шаршы метр (текше метр) үшiн жылудын орташа құн</t>
  </si>
  <si>
    <t>Жылытылатын алаңға арналған бiр айдағы шығындар сомасы (1-бағанх 2-баған)</t>
  </si>
  <si>
    <t>Жылыту маусымының ұзақтығы</t>
  </si>
  <si>
    <t>Жалпы шығындар сомасы (3-бағанх. 4-баған)/1000</t>
  </si>
  <si>
    <t>айы</t>
  </si>
  <si>
    <t>шаршы метр           (текше метр)</t>
  </si>
  <si>
    <t>с инструк</t>
  </si>
  <si>
    <t>Байланыс қызметтерiне ақы төлеуге жұмсалған шығыстарды есептеу</t>
  </si>
  <si>
    <t>Байланыс түрлерi</t>
  </si>
  <si>
    <t>Нөмiрлер (нүктелер, арналар) саны (бірлікiк)</t>
  </si>
  <si>
    <t>Айына 1 бірлікiкке арналған абоненттiк ақы (теңге)</t>
  </si>
  <si>
    <t>Айына 1 бірлікiкке арналған уақытына қарай ақы (теңге)</t>
  </si>
  <si>
    <t>Байланыс арнасын пайдаланғаны үшiн жылына 1 рет ақы төлеу мөлшерi (теңге)</t>
  </si>
  <si>
    <t>Айына 1 бірлікiкке арналған орташа шығындар (теңге)</t>
  </si>
  <si>
    <t>Айлар саны</t>
  </si>
  <si>
    <t>Айына 1 бірлікiкке арналған жалгерлiк төлем</t>
  </si>
  <si>
    <t>Айына трафик үшiн төлем</t>
  </si>
  <si>
    <t>Шығындар сомасы ((4-бағанх 8-баған + 5-бағанх 8-баған + 6-баған+ 7-баған х 8-баған+ 9-баған х 8-баған+ 10-баған х 8-баған)х 3-баған) /1000 (мың теңге)</t>
  </si>
  <si>
    <t>1. Үкiметтiк байланыс</t>
  </si>
  <si>
    <t>2. Радиотелефондар</t>
  </si>
  <si>
    <t>3. Модем бойынша деректер беру</t>
  </si>
  <si>
    <t>4. Тiкелей байланыс арналары</t>
  </si>
  <si>
    <t>5. Коммутациялық байланыс арналары, сағат</t>
  </si>
  <si>
    <t>сағат</t>
  </si>
  <si>
    <t>7. Қалалық телефон нөмiрлерi (о.i. факс):</t>
  </si>
  <si>
    <t>негiзгi</t>
  </si>
  <si>
    <t>қатар</t>
  </si>
  <si>
    <t>8. Iшкi (мекемелiк) байланыс</t>
  </si>
  <si>
    <t>9. Транктiк байланыс (Моторола, Маяк)</t>
  </si>
  <si>
    <t>10. Ұялы байланыс</t>
  </si>
  <si>
    <t>13. Интернет желiсiне кiру қызметтерi</t>
  </si>
  <si>
    <t>бағаныт белгiлеушiлер</t>
  </si>
  <si>
    <t>порт</t>
  </si>
  <si>
    <t>14. VPDN қызметтерi</t>
  </si>
  <si>
    <t>Жұрнақты қолдау</t>
  </si>
  <si>
    <t>Кбит/с</t>
  </si>
  <si>
    <t>15.Спутниктiк байланыс қызметтерi</t>
  </si>
  <si>
    <t>жабдықтар</t>
  </si>
  <si>
    <t>16. Өзге де байланыс түрлерi</t>
  </si>
  <si>
    <t>арна</t>
  </si>
  <si>
    <t>ІР</t>
  </si>
  <si>
    <t>11. Қалааралық байланыс (ҚР б/ша)</t>
  </si>
  <si>
    <t>11. Қалааралық байланыс (ТМД б/ша)</t>
  </si>
  <si>
    <t xml:space="preserve">     ақылы анықтама</t>
  </si>
  <si>
    <t>Ғимараттарды, үй-жайларды, жабдықтарды және басқа да құралдарды ұстау, қызмет көрсету, ағымдағы жөндеу бойынша шығыстарды есептеу</t>
  </si>
  <si>
    <t>Ел iшiндегi қызметтiк iссапарларға арналған шығыстарды есептеу</t>
  </si>
  <si>
    <t>1 адамға жұмсалған тәулiктiк шығыстарды өтеу нормасы (2 х айлық есептік көрсеткіш) (теңге)</t>
  </si>
  <si>
    <t>Iссапарға жiберiлетiн адамдардың орташа жылдық саны (адам)</t>
  </si>
  <si>
    <t>Екі жаққа бір жол жүрудің орталық құны (теңге)</t>
  </si>
  <si>
    <t xml:space="preserve">Тәулiктiк шығыстарды есептеу үшін күндердiң орташа жылдық саны </t>
  </si>
  <si>
    <t>Шығыстар</t>
  </si>
  <si>
    <t>Іссапар бағыттары</t>
  </si>
  <si>
    <t>1 адамға тәулiгiне тұрғын үй-жайды жалдау бойынша шығыстар (теңге)(6 АЕК=3450)</t>
  </si>
  <si>
    <t>Шығыстар сомасы, мың теңге</t>
  </si>
  <si>
    <t>Өзге де ағымдағы шығыстар бойынша шығыстарды есептеу</t>
  </si>
  <si>
    <t>Автокөлік үшін салық</t>
  </si>
  <si>
    <t>Жер, мүлік үшін салық</t>
  </si>
  <si>
    <t>Қоршаған ортаға эмиссия салығы</t>
  </si>
  <si>
    <t>Сайтты ұстау қызметі</t>
  </si>
  <si>
    <t>Мемлекеттік сатып алу порталын пайдалану жарнасы</t>
  </si>
  <si>
    <t>Zoom платформасын пайдалануға беру қызметі</t>
  </si>
  <si>
    <t xml:space="preserve">"Robolаnd-2023" халықаралық фестивалін ұйымдастыру мен өткізу </t>
  </si>
  <si>
    <t xml:space="preserve">"Жыл мұғалімі-2023" облыстық педагогикалық конкурсын ұйымдастыру мен өткізу </t>
  </si>
  <si>
    <t>Облыс педагогтерінің Тамыз конференциясын ұйымдастыру мен өткізу</t>
  </si>
  <si>
    <t>"Ұстаздар күні" мерекесін ұйымдастыру мен өткізу</t>
  </si>
  <si>
    <t>Облыс педагогтері үшін қысқы-көктемгі-жазғы-күзгі мектептер жұмысын ұйымдастыру мен өткізу</t>
  </si>
  <si>
    <t>Банктік қызмет</t>
  </si>
  <si>
    <t>1С "ИТС ПРОФ Казахстан" бағдарламасын пайдалану</t>
  </si>
  <si>
    <t>"Антиплагиат" бағдарламасын пайдалануға беру қызметі</t>
  </si>
  <si>
    <t>Бюджеттiк өтiнiмдi жасау және</t>
  </si>
  <si>
    <t>ұсыну қағидаларына</t>
  </si>
  <si>
    <t>55-қосымша</t>
  </si>
  <si>
    <t xml:space="preserve"> "Өзге де ағымдағы шығыстар" ерекшелiгi бойынша шығыстарды есептеу </t>
  </si>
  <si>
    <t>Ерекшелік</t>
  </si>
  <si>
    <t>Оның iшiнде шығыстардың түрлері бойынша:</t>
  </si>
  <si>
    <t>Жалақы</t>
  </si>
  <si>
    <t>Салық және бюджетке төленетiн басқа да мiндеттi төлемдер</t>
  </si>
  <si>
    <t>Акциздер</t>
  </si>
  <si>
    <t>Корпоративтiк табыс салығы</t>
  </si>
  <si>
    <t>Әлеуметтiк салық</t>
  </si>
  <si>
    <t>Әлеуметтiк сақтандырудың мемлекеттiк қорына әлеуметтiк аударымдар</t>
  </si>
  <si>
    <t>Өзге де салықтар</t>
  </si>
  <si>
    <t>Материалдар сатып алу</t>
  </si>
  <si>
    <t>Негізгі құралдарды сатып алу</t>
  </si>
  <si>
    <t>Коммуналдық қызметтер</t>
  </si>
  <si>
    <t>Электр энергиясы</t>
  </si>
  <si>
    <t>Жылыту</t>
  </si>
  <si>
    <t>Байланыс қызметтерi</t>
  </si>
  <si>
    <t>Көлiк қызметтерi</t>
  </si>
  <si>
    <t>Негізгі құралдарды ағымдағы ағымдағы жөндеу</t>
  </si>
  <si>
    <t>Негізгі құралдарды күрделi жөндеу</t>
  </si>
  <si>
    <t>Ғимараттарды, үй-жайларды ұстау, қызмет көрсету</t>
  </si>
  <si>
    <t>Жалдау ақысы</t>
  </si>
  <si>
    <t>Өзге де шығыстар</t>
  </si>
  <si>
    <t>1. Барлығы шығындар (мың теңге)</t>
  </si>
  <si>
    <t>Өтемақы төлемдері</t>
  </si>
  <si>
    <t>Іссапар шығыстары</t>
  </si>
  <si>
    <t>Оның ішінде қосылған құнға салынатын салық (ҚҚС)</t>
  </si>
  <si>
    <t>Мемлекеттiк әлеуметтiк медициналық сақтандыруға аударымдар</t>
  </si>
  <si>
    <t xml:space="preserve">Көлiк құралдары иелерiнiң азаматтық-құқықтық жауапкершiлiгiн мiндеттi сақтандыру </t>
  </si>
  <si>
    <t>Шығыстардың сомасы, мың теңге</t>
  </si>
  <si>
    <t>Кіші бағдарлама</t>
  </si>
  <si>
    <t>Жұмыс берушіден міндетті зейнетақы жарнасы</t>
  </si>
  <si>
    <t>Бюджеттiк бағдарламалар (кіші бағдарламалар) бойынша шығыстардың жиынтық кестесi</t>
  </si>
  <si>
    <t>61-қосымша</t>
  </si>
  <si>
    <t>2021ж.есебі</t>
  </si>
  <si>
    <t xml:space="preserve">Кассал. шығын </t>
  </si>
  <si>
    <t>Нақты шығын</t>
  </si>
  <si>
    <t>2022 жылға бекітілген шығын</t>
  </si>
  <si>
    <t>Алдағы жоспарлы кезең</t>
  </si>
  <si>
    <t>2023ж.</t>
  </si>
  <si>
    <t>2024ж.</t>
  </si>
  <si>
    <t>2025ж.</t>
  </si>
  <si>
    <t>оның ішінде ерекшеліктер бойынша</t>
  </si>
  <si>
    <t>029 бағдарлама "Әдістемелік жұмыс"</t>
  </si>
  <si>
    <t>59-қосымша</t>
  </si>
  <si>
    <t>015 Жергілікті бюджет қаражаты есебінен</t>
  </si>
  <si>
    <t>оның ішінде шығыстардың экономикалық сыныптамасының ерекшеліктері бойынша</t>
  </si>
  <si>
    <t>169 Өзге де ағымдағы шығыстар</t>
  </si>
  <si>
    <t>067 бағдарлама "Ведомстволық бағыныстағы мемлекеттік мекемелер мен ұйымдардың күрделі шығыстары"</t>
  </si>
  <si>
    <t>"Құндылыққа негізделген тәрбие мен білім" облыстық форумды ұйымдастыру мен өткізу</t>
  </si>
  <si>
    <t xml:space="preserve">2023 жылға республикалық бюджет есебінен ОҚЫТУШЫЛАРДЫҢ еңбекақысын 100 % көтеру қажеттілігін есептеу </t>
  </si>
  <si>
    <t>Звено</t>
  </si>
  <si>
    <t>Штат.бірлік жиыны</t>
  </si>
  <si>
    <t>БЛЖ</t>
  </si>
  <si>
    <t>коэффициент</t>
  </si>
  <si>
    <t>қала</t>
  </si>
  <si>
    <t>ауыл</t>
  </si>
  <si>
    <t>Лауазымдық жалақының жиыны</t>
  </si>
  <si>
    <t>Лауазымдық жалақыдан 10% үстемақы</t>
  </si>
  <si>
    <t>Всего доплат и надбавок</t>
  </si>
  <si>
    <t>Негізгі жалақының бір айдағы жиыны</t>
  </si>
  <si>
    <t>Жылдық сомасы</t>
  </si>
  <si>
    <t>1 штат. бірліктің лауаз.жалақысы</t>
  </si>
  <si>
    <t>2 түзету коэффициентімен лауазымдық жалақы</t>
  </si>
  <si>
    <r>
      <t>ауытқу (</t>
    </r>
    <r>
      <rPr>
        <sz val="14"/>
        <rFont val="Times New Roman"/>
        <family val="1"/>
        <charset val="204"/>
      </rPr>
      <t>100% көтеру</t>
    </r>
    <r>
      <rPr>
        <sz val="11"/>
        <rFont val="Times New Roman"/>
        <family val="1"/>
        <charset val="204"/>
      </rPr>
      <t>)</t>
    </r>
  </si>
  <si>
    <t>Ауылдық үстемақымен лауазымдық жалақы</t>
  </si>
  <si>
    <t>Учителям организаций образования, реализующим учебные программы начального, основного и общего среднего образования по обновленному содержанию образования</t>
  </si>
  <si>
    <t xml:space="preserve">Доплата за работу в зоне экологического бедствия                                                                                                                                                                                                                                                                                                 Работникам государственных учреждений и казенных предприятий, проживающим и осуществляющим трудовую деятельность в зоне экологического бедствия, в том числе:
экологической катастрофы; экологического кризиса; экологического предкризисного состояния </t>
  </si>
  <si>
    <t>В городских Гу и ГККП (РГКП)</t>
  </si>
  <si>
    <t>В сельских ГУ и ГККП (РГКП)</t>
  </si>
  <si>
    <t>пед.бірлік саны</t>
  </si>
  <si>
    <t>сомасы</t>
  </si>
  <si>
    <t xml:space="preserve"> 3-6</t>
  </si>
  <si>
    <t xml:space="preserve"> 6-9</t>
  </si>
  <si>
    <t xml:space="preserve"> 9-12</t>
  </si>
  <si>
    <t xml:space="preserve"> 12-16</t>
  </si>
  <si>
    <t xml:space="preserve">  16-20</t>
  </si>
  <si>
    <t xml:space="preserve"> 20-25</t>
  </si>
  <si>
    <t xml:space="preserve"> св. 25</t>
  </si>
  <si>
    <t>А3-2-1</t>
  </si>
  <si>
    <t>ВСЕГО:</t>
  </si>
  <si>
    <t>А3-3</t>
  </si>
  <si>
    <t>А3-3-1</t>
  </si>
  <si>
    <t>А3-4</t>
  </si>
  <si>
    <t>А блок - жиыны</t>
  </si>
  <si>
    <t>0-1</t>
  </si>
  <si>
    <t xml:space="preserve"> 1-2</t>
  </si>
  <si>
    <t xml:space="preserve"> 2-3</t>
  </si>
  <si>
    <t xml:space="preserve"> 3-5</t>
  </si>
  <si>
    <t xml:space="preserve"> 5-7</t>
  </si>
  <si>
    <t xml:space="preserve"> 7-10</t>
  </si>
  <si>
    <t xml:space="preserve"> 10-13</t>
  </si>
  <si>
    <t xml:space="preserve"> 13-16</t>
  </si>
  <si>
    <t xml:space="preserve"> 16-20</t>
  </si>
  <si>
    <t xml:space="preserve"> св.25</t>
  </si>
  <si>
    <t>В1 блок-жиыны</t>
  </si>
  <si>
    <t>В2-1</t>
  </si>
  <si>
    <t>В2-2</t>
  </si>
  <si>
    <t>В2-3</t>
  </si>
  <si>
    <t>В2-4</t>
  </si>
  <si>
    <t>В3-1</t>
  </si>
  <si>
    <t>В3-2</t>
  </si>
  <si>
    <t>В3-3</t>
  </si>
  <si>
    <t>В3-4</t>
  </si>
  <si>
    <t>В4-1</t>
  </si>
  <si>
    <t>В4-2</t>
  </si>
  <si>
    <t>В4-3</t>
  </si>
  <si>
    <t>В4-4</t>
  </si>
  <si>
    <t>ИТОГО осн перс</t>
  </si>
  <si>
    <t>С1</t>
  </si>
  <si>
    <t>Абдикерова Б.</t>
  </si>
  <si>
    <t>2023 жылға республикалық бюджет есебінен біліктілік санаты үшін қосымша төлем қажеттілігін есептеу</t>
  </si>
  <si>
    <t>1 штат.бірліктің 2 түзету коэффициентімен лауазымдық жалақысы</t>
  </si>
  <si>
    <t>Біліктілік санаты үшін қосымша төлем</t>
  </si>
  <si>
    <t>Аударылған контингент бойынша қосымша төлем сомасы</t>
  </si>
  <si>
    <t>Жаңа контингент бойынша қосымша төлем сомасы</t>
  </si>
  <si>
    <t>Бір жылдың сомасы</t>
  </si>
  <si>
    <t>Қалалық мемлекеттік мекемеде</t>
  </si>
  <si>
    <r>
      <t xml:space="preserve">әкімшілік персонал бойынша </t>
    </r>
    <r>
      <rPr>
        <b/>
        <sz val="12"/>
        <rFont val="Times New Roman"/>
        <family val="1"/>
        <charset val="204"/>
      </rPr>
      <t>(біліктілік санатын растаған басшылар мен орынбасарлар 1 категория-100%, 2 категория-50%, 3 категория-30%)</t>
    </r>
  </si>
  <si>
    <r>
      <t xml:space="preserve">по административному персоналу </t>
    </r>
    <r>
      <rPr>
        <b/>
        <sz val="12"/>
        <rFont val="Times New Roman"/>
        <family val="1"/>
        <charset val="204"/>
      </rPr>
      <t>(новый контингент, получающие категорию с 1 января 2022 года)</t>
    </r>
  </si>
  <si>
    <r>
      <t xml:space="preserve">педагогикалық персонал бойынша </t>
    </r>
    <r>
      <rPr>
        <b/>
        <sz val="12"/>
        <rFont val="Times New Roman"/>
        <family val="1"/>
        <charset val="204"/>
      </rPr>
      <t>(біліктілік санатын растаған педагогтер, педагог-шебер-50%, педагог-зерттеуші-40%, педагог-сарапшы-35%, педагог-модератор-30% )</t>
    </r>
  </si>
  <si>
    <r>
      <t>по педагогическому персоналу</t>
    </r>
    <r>
      <rPr>
        <b/>
        <sz val="12"/>
        <rFont val="Times New Roman"/>
        <family val="1"/>
        <charset val="204"/>
      </rPr>
      <t xml:space="preserve"> (новый контингент, получающие категорию с 1 января 2022 года)</t>
    </r>
  </si>
  <si>
    <r>
      <t xml:space="preserve">по административному персоналу </t>
    </r>
    <r>
      <rPr>
        <b/>
        <sz val="12"/>
        <rFont val="Times New Roman"/>
        <family val="1"/>
        <charset val="204"/>
      </rPr>
      <t>(руководители и заместители получившие категорию и  получающие доплату за квалификационную категорию 1 категория-100%, 2 категория-50%, 3 категория-30%)</t>
    </r>
  </si>
  <si>
    <r>
      <t xml:space="preserve">по педагогическому персоналу </t>
    </r>
    <r>
      <rPr>
        <b/>
        <sz val="12"/>
        <rFont val="Times New Roman"/>
        <family val="1"/>
        <charset val="204"/>
      </rPr>
      <t>(педагоги получившие категорию и получающие доплату за квалификационную категорию, педагог-мастер-50%, педагог-исследователь-40%, педагог-эксперт-35%, педагог-модератор-30% )</t>
    </r>
  </si>
  <si>
    <t>Пед. бірлік саны</t>
  </si>
  <si>
    <t>Лауаз. жалақыдан 100%</t>
  </si>
  <si>
    <t>Лауаз. жалақыдан 50%</t>
  </si>
  <si>
    <t>Лауаз. жалақыдан 30%</t>
  </si>
  <si>
    <t>кол-во пед.ст.</t>
  </si>
  <si>
    <t>100% от ДО</t>
  </si>
  <si>
    <t>50% от ДО</t>
  </si>
  <si>
    <t>30% от ДО</t>
  </si>
  <si>
    <t>Лауаз. жалақыдан 40%</t>
  </si>
  <si>
    <t>Лауаз. жалақыдан 35%</t>
  </si>
  <si>
    <t>40% от ДО</t>
  </si>
  <si>
    <t>35% от ДО</t>
  </si>
  <si>
    <t>А1-1</t>
  </si>
  <si>
    <t>А1-1-1</t>
  </si>
  <si>
    <t>6,06</t>
  </si>
  <si>
    <t>6,23</t>
  </si>
  <si>
    <t>6,40</t>
  </si>
  <si>
    <t>6,58</t>
  </si>
  <si>
    <t>А1-3</t>
  </si>
  <si>
    <t>А1-3-1</t>
  </si>
  <si>
    <t>А1-4</t>
  </si>
  <si>
    <t>А2-1</t>
  </si>
  <si>
    <t>А2-1-1</t>
  </si>
  <si>
    <t>А2-2-1</t>
  </si>
  <si>
    <t>А2-3</t>
  </si>
  <si>
    <t>А2-3-1</t>
  </si>
  <si>
    <t>А2-4</t>
  </si>
  <si>
    <t>А3-1</t>
  </si>
  <si>
    <t>А3-1-1</t>
  </si>
  <si>
    <t>ЖИЫНЫ блок А:</t>
  </si>
  <si>
    <t>В1-1</t>
  </si>
  <si>
    <t>В1-2</t>
  </si>
  <si>
    <t>В1-3</t>
  </si>
  <si>
    <t>В1-4</t>
  </si>
  <si>
    <t xml:space="preserve">ЖИЫНЫ по В1: </t>
  </si>
  <si>
    <t>Мемлекеттік білім беру ұйымдарының қызметкерлеріне магистратураға қосымша ақы төлеуге арналған шығыстар</t>
  </si>
  <si>
    <t>Бір айға магистр дәрежесі үшін қосымша ақы (10 АЕК*3450)</t>
  </si>
  <si>
    <t>Бір жылға қосымша ақы</t>
  </si>
  <si>
    <t>Өлшем бірлік</t>
  </si>
  <si>
    <t>адам</t>
  </si>
  <si>
    <t>Бiлiм беру мекемелерi педагог емес қызметкерлерiнiң еңбекақысына арналған шығыстар</t>
  </si>
  <si>
    <t>Штаттық бірліктер саны</t>
  </si>
  <si>
    <t>Көтерілген негізгі жалақының бір айдағы жиыны (1,45)</t>
  </si>
  <si>
    <t>Бір айдың айырмашылығы</t>
  </si>
  <si>
    <t>Бір жылдың жалақысы</t>
  </si>
  <si>
    <t>Бір жылдағы жалақының жиыны</t>
  </si>
  <si>
    <t>Жиыны гр.2+ гр.3+…+ гр.11 +гр.12</t>
  </si>
  <si>
    <t>Өлш.бір</t>
  </si>
  <si>
    <t>25жоғ.</t>
  </si>
  <si>
    <t>452,354555*16205,08= 7 324 696 тг</t>
  </si>
  <si>
    <t>7 324 696/6мес/1326,5кв.м=920,30 тг за квм</t>
  </si>
  <si>
    <t>Бағдарламалық қамтамасыз ету лицензиясын ұзарту бойынша қызметтер "Жедел басқару жүйесі Лидер"</t>
  </si>
  <si>
    <t>өрттен құтылу сатысын сынақтан өткізу қызметі</t>
  </si>
  <si>
    <t>жылу есептегішін (АТП) ұстау қызметі</t>
  </si>
  <si>
    <t xml:space="preserve"> 015 кіші бағдарлама                          "Жергілікті бюджет қаражаты есебінен"</t>
  </si>
  <si>
    <t xml:space="preserve"> 055 кіші бағдарлама   "Қазақстан Республикасының Ұлттық қорынан берілетін кепілдендірілген трансферт есебінен"</t>
  </si>
  <si>
    <t xml:space="preserve"> 015 кіші бағдарлама                            "Жергілікті бюджет қаражаты есебінен"</t>
  </si>
  <si>
    <t>011 кіші бағдарлама   "Республикалық бюджеттен берілетін трансферттер есебiнен"</t>
  </si>
  <si>
    <t xml:space="preserve">         Бюджеттiк бағдарламалардың жиынтық тiзбесi</t>
  </si>
  <si>
    <t>159  "Өзге де ағымдағы шығыстар</t>
  </si>
  <si>
    <t>159 Өзге де ағымдағы шығыстар</t>
  </si>
  <si>
    <t>өрт сөндіру шлангілерін сынақтан өткізу</t>
  </si>
  <si>
    <t xml:space="preserve">қар тазалау және шығару </t>
  </si>
  <si>
    <t>Штаттық бірлік саны</t>
  </si>
  <si>
    <t>Бiр айдағы лауазымдық жалақының сомасы</t>
  </si>
  <si>
    <t>Қосымша ақылар</t>
  </si>
  <si>
    <t xml:space="preserve">Бiр айдағы негізгі жалақының жиыны </t>
  </si>
  <si>
    <t>Бiр жылдағы негізгі жалақының жиыны</t>
  </si>
  <si>
    <t>Бір жылдағы жалақының барлығы</t>
  </si>
  <si>
    <t>Ғылыми дәрежесi үшiн</t>
  </si>
  <si>
    <t>Сыныптық біліктілігі үшін</t>
  </si>
  <si>
    <t>Ерекше еңбек жағдайы үшін (30% БЛЖ) хлор</t>
  </si>
  <si>
    <t>Бір айдағы қосымша ақы сомасы</t>
  </si>
  <si>
    <t>Барлығы бағ.2+ бағ.3+…+ бағ.11 +бағ.12</t>
  </si>
  <si>
    <t>Қосымша ақы белгiленген қызметкерлердiң саны</t>
  </si>
  <si>
    <t>Қосымша ақы мөлшері</t>
  </si>
  <si>
    <t>Сомасы (АЕК* бағ16* бағ.15) 1000</t>
  </si>
  <si>
    <t>Бір.өлш</t>
  </si>
  <si>
    <t>01-159-нысан</t>
  </si>
  <si>
    <t>418 Мемлекеттік кәсіпорындарды материалдық-техникалық жабдықтау</t>
  </si>
  <si>
    <t>17АЕК</t>
  </si>
  <si>
    <t>015 Жергілікті бюджет есебiнен</t>
  </si>
  <si>
    <t>015 Жергілікті бюджет есебінен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</si>
</sst>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00"/>
    <numFmt numFmtId="167" formatCode="_-* #,##0_-;\-* #,##0_-;_-* &quot;-&quot;_-;_-@_-"/>
    <numFmt numFmtId="168" formatCode="_-* #,##0.00_-;\-* #,##0.00_-;_-* &quot;-&quot;??_-;_-@_-"/>
    <numFmt numFmtId="169" formatCode="_-&quot;Ј&quot;* #,##0_-;\-&quot;Ј&quot;* #,##0_-;_-&quot;Ј&quot;* &quot;-&quot;_-;_-@_-"/>
    <numFmt numFmtId="170" formatCode="_-&quot;Ј&quot;* #,##0.00_-;\-&quot;Ј&quot;* #,##0.00_-;_-&quot;Ј&quot;* &quot;-&quot;??_-;_-@_-"/>
    <numFmt numFmtId="171" formatCode="#,##0;[Red]\-#,##0"/>
    <numFmt numFmtId="172" formatCode="#,##0.0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sz val="10"/>
      <name val="Helv"/>
      <charset val="204"/>
    </font>
    <font>
      <sz val="8"/>
      <name val="Arial"/>
      <family val="2"/>
    </font>
    <font>
      <b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name val="Times New Roman CE"/>
      <family val="1"/>
      <charset val="238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Zan Courier New"/>
      <charset val="204"/>
    </font>
    <font>
      <u/>
      <sz val="10"/>
      <color indexed="8"/>
      <name val="Zan Courier New"/>
      <charset val="204"/>
    </font>
    <font>
      <sz val="10"/>
      <color indexed="8"/>
      <name val="Zan Courier New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 CE"/>
      <charset val="204"/>
    </font>
    <font>
      <u/>
      <sz val="10"/>
      <color theme="10"/>
      <name val="Arial Cyr"/>
      <charset val="204"/>
    </font>
    <font>
      <sz val="8"/>
      <name val="Times New Roman Cyr"/>
      <charset val="204"/>
    </font>
    <font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0"/>
      <color rgb="FF000000"/>
      <name val="Zan Courier New"/>
      <charset val="204"/>
    </font>
    <font>
      <sz val="11"/>
      <name val="Arial Cyr"/>
      <charset val="204"/>
    </font>
    <font>
      <sz val="10.5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sz val="10.5"/>
      <name val="Arial Cyr"/>
      <charset val="204"/>
    </font>
    <font>
      <sz val="10.5"/>
      <color theme="1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name val="Times New Roman Cyr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.5"/>
      <name val="Times New Roman"/>
      <family val="1"/>
      <charset val="204"/>
    </font>
    <font>
      <sz val="10"/>
      <color rgb="FF000000"/>
      <name val="Courier New"/>
      <family val="3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 Cyr"/>
      <charset val="204"/>
    </font>
    <font>
      <sz val="10.5"/>
      <name val="Times New Roman CYR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00B0F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u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color theme="0"/>
      <name val="Arial Narrow"/>
      <family val="2"/>
      <charset val="204"/>
    </font>
    <font>
      <sz val="14"/>
      <color theme="0"/>
      <name val="Times New Roman"/>
      <family val="1"/>
      <charset val="204"/>
    </font>
    <font>
      <b/>
      <sz val="11.8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6" fillId="0" borderId="0"/>
    <xf numFmtId="0" fontId="6" fillId="0" borderId="0"/>
    <xf numFmtId="0" fontId="1" fillId="0" borderId="0"/>
    <xf numFmtId="0" fontId="10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166" fontId="45" fillId="0" borderId="5">
      <alignment horizontal="center" vertical="top" wrapText="1"/>
    </xf>
    <xf numFmtId="167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46" fillId="0" borderId="0" applyFont="0" applyFill="0" applyBorder="0" applyAlignment="0" applyProtection="0"/>
    <xf numFmtId="0" fontId="46" fillId="0" borderId="0"/>
    <xf numFmtId="0" fontId="9" fillId="0" borderId="0"/>
    <xf numFmtId="171" fontId="47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</cellStyleXfs>
  <cellXfs count="6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1" applyFont="1" applyFill="1"/>
    <xf numFmtId="0" fontId="7" fillId="0" borderId="0" xfId="1" applyFont="1" applyFill="1"/>
    <xf numFmtId="0" fontId="6" fillId="0" borderId="0" xfId="2"/>
    <xf numFmtId="49" fontId="12" fillId="0" borderId="0" xfId="2" applyNumberFormat="1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" vertical="center"/>
    </xf>
    <xf numFmtId="49" fontId="14" fillId="0" borderId="1" xfId="2" applyNumberFormat="1" applyFont="1" applyBorder="1" applyAlignment="1">
      <alignment horizontal="centerContinuous" vertical="center"/>
    </xf>
    <xf numFmtId="1" fontId="14" fillId="0" borderId="1" xfId="2" applyNumberFormat="1" applyFont="1" applyBorder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/>
    </xf>
    <xf numFmtId="1" fontId="13" fillId="0" borderId="1" xfId="2" applyNumberFormat="1" applyFont="1" applyBorder="1" applyAlignment="1">
      <alignment horizontal="centerContinuous" vertical="center" wrapText="1"/>
    </xf>
    <xf numFmtId="0" fontId="14" fillId="0" borderId="0" xfId="2" applyFont="1"/>
    <xf numFmtId="49" fontId="11" fillId="0" borderId="0" xfId="2" applyNumberFormat="1" applyFont="1" applyBorder="1" applyAlignment="1">
      <alignment horizontal="centerContinuous" vertical="center" wrapText="1"/>
    </xf>
    <xf numFmtId="0" fontId="15" fillId="0" borderId="0" xfId="2" applyFont="1"/>
    <xf numFmtId="49" fontId="15" fillId="0" borderId="0" xfId="2" applyNumberFormat="1" applyFont="1" applyAlignment="1">
      <alignment horizontal="center"/>
    </xf>
    <xf numFmtId="0" fontId="16" fillId="0" borderId="0" xfId="2" applyFont="1"/>
    <xf numFmtId="0" fontId="16" fillId="0" borderId="0" xfId="2" applyFont="1" applyAlignment="1">
      <alignment horizontal="right"/>
    </xf>
    <xf numFmtId="0" fontId="17" fillId="0" borderId="0" xfId="6" applyFont="1" applyFill="1"/>
    <xf numFmtId="0" fontId="18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19" fillId="0" borderId="0" xfId="2" applyFont="1"/>
    <xf numFmtId="0" fontId="17" fillId="0" borderId="0" xfId="2" applyFont="1" applyAlignment="1">
      <alignment horizontal="left"/>
    </xf>
    <xf numFmtId="49" fontId="18" fillId="0" borderId="0" xfId="2" applyNumberFormat="1" applyFont="1" applyAlignment="1">
      <alignment horizontal="center"/>
    </xf>
    <xf numFmtId="49" fontId="18" fillId="0" borderId="0" xfId="2" applyNumberFormat="1" applyFont="1" applyBorder="1" applyAlignment="1">
      <alignment horizontal="center"/>
    </xf>
    <xf numFmtId="49" fontId="20" fillId="0" borderId="0" xfId="2" applyNumberFormat="1" applyFont="1" applyAlignment="1">
      <alignment horizontal="center"/>
    </xf>
    <xf numFmtId="49" fontId="21" fillId="0" borderId="0" xfId="2" applyNumberFormat="1" applyFont="1" applyAlignment="1">
      <alignment horizontal="center"/>
    </xf>
    <xf numFmtId="0" fontId="18" fillId="0" borderId="0" xfId="2" applyFont="1" applyBorder="1" applyAlignment="1">
      <alignment horizontal="center"/>
    </xf>
    <xf numFmtId="49" fontId="17" fillId="0" borderId="0" xfId="2" applyNumberFormat="1" applyFont="1" applyAlignment="1">
      <alignment horizontal="left"/>
    </xf>
    <xf numFmtId="49" fontId="18" fillId="0" borderId="0" xfId="2" applyNumberFormat="1" applyFont="1" applyAlignment="1">
      <alignment horizontal="left"/>
    </xf>
    <xf numFmtId="49" fontId="18" fillId="0" borderId="0" xfId="2" applyNumberFormat="1" applyFont="1" applyFill="1" applyBorder="1" applyAlignment="1">
      <alignment horizontal="center"/>
    </xf>
    <xf numFmtId="0" fontId="17" fillId="0" borderId="0" xfId="2" applyFont="1"/>
    <xf numFmtId="0" fontId="18" fillId="0" borderId="0" xfId="2" applyFont="1"/>
    <xf numFmtId="49" fontId="17" fillId="0" borderId="0" xfId="2" applyNumberFormat="1" applyFont="1" applyAlignment="1">
      <alignment horizontal="left" vertical="top"/>
    </xf>
    <xf numFmtId="0" fontId="6" fillId="0" borderId="0" xfId="2" applyAlignment="1">
      <alignment vertical="top" wrapText="1"/>
    </xf>
    <xf numFmtId="0" fontId="6" fillId="0" borderId="0" xfId="2" applyBorder="1" applyAlignment="1">
      <alignment vertical="top" wrapText="1"/>
    </xf>
    <xf numFmtId="0" fontId="19" fillId="0" borderId="0" xfId="2" applyFont="1" applyBorder="1"/>
    <xf numFmtId="0" fontId="17" fillId="0" borderId="1" xfId="2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Continuous" vertical="center"/>
    </xf>
    <xf numFmtId="1" fontId="17" fillId="0" borderId="1" xfId="2" applyNumberFormat="1" applyFont="1" applyBorder="1" applyAlignment="1">
      <alignment horizontal="center" vertical="center"/>
    </xf>
    <xf numFmtId="1" fontId="17" fillId="0" borderId="1" xfId="2" applyNumberFormat="1" applyFont="1" applyBorder="1" applyAlignment="1">
      <alignment horizontal="centerContinuous" vertical="center" wrapText="1"/>
    </xf>
    <xf numFmtId="0" fontId="18" fillId="0" borderId="1" xfId="2" applyFont="1" applyBorder="1" applyAlignment="1">
      <alignment horizontal="center" vertical="center"/>
    </xf>
    <xf numFmtId="1" fontId="18" fillId="0" borderId="1" xfId="2" applyNumberFormat="1" applyFont="1" applyBorder="1" applyAlignment="1">
      <alignment horizontal="centerContinuous" vertical="center" wrapText="1"/>
    </xf>
    <xf numFmtId="0" fontId="20" fillId="0" borderId="0" xfId="2" applyFont="1"/>
    <xf numFmtId="0" fontId="18" fillId="0" borderId="0" xfId="2" applyFont="1" applyBorder="1" applyAlignment="1">
      <alignment horizontal="center" vertical="center"/>
    </xf>
    <xf numFmtId="0" fontId="18" fillId="0" borderId="0" xfId="2" applyNumberFormat="1" applyFont="1" applyBorder="1" applyAlignment="1">
      <alignment horizontal="centerContinuous" vertical="center" wrapText="1"/>
    </xf>
    <xf numFmtId="0" fontId="22" fillId="0" borderId="0" xfId="2" applyFont="1"/>
    <xf numFmtId="0" fontId="23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24" fillId="2" borderId="1" xfId="2" applyFont="1" applyFill="1" applyBorder="1" applyAlignment="1">
      <alignment vertical="center" wrapText="1"/>
    </xf>
    <xf numFmtId="1" fontId="24" fillId="0" borderId="1" xfId="2" applyNumberFormat="1" applyFont="1" applyBorder="1" applyAlignment="1">
      <alignment horizontal="center" vertical="top" wrapText="1"/>
    </xf>
    <xf numFmtId="3" fontId="24" fillId="0" borderId="1" xfId="2" applyNumberFormat="1" applyFont="1" applyBorder="1" applyAlignment="1">
      <alignment horizontal="center" vertical="top" wrapText="1"/>
    </xf>
    <xf numFmtId="3" fontId="7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25" fillId="0" borderId="1" xfId="2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3" fontId="25" fillId="0" borderId="1" xfId="2" applyNumberFormat="1" applyFont="1" applyBorder="1" applyAlignment="1">
      <alignment horizontal="center" vertical="top" wrapText="1"/>
    </xf>
    <xf numFmtId="0" fontId="8" fillId="0" borderId="0" xfId="7" applyFont="1" applyFill="1"/>
    <xf numFmtId="0" fontId="8" fillId="0" borderId="0" xfId="2" applyFont="1"/>
    <xf numFmtId="0" fontId="3" fillId="0" borderId="0" xfId="2" applyFont="1"/>
    <xf numFmtId="0" fontId="4" fillId="3" borderId="0" xfId="2" applyFont="1" applyFill="1" applyAlignment="1">
      <alignment horizontal="center"/>
    </xf>
    <xf numFmtId="0" fontId="3" fillId="3" borderId="0" xfId="2" applyFont="1" applyFill="1"/>
    <xf numFmtId="0" fontId="6" fillId="0" borderId="0" xfId="2" applyFont="1"/>
    <xf numFmtId="0" fontId="3" fillId="0" borderId="0" xfId="2" applyFont="1" applyAlignment="1"/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/>
    <xf numFmtId="0" fontId="3" fillId="0" borderId="1" xfId="2" applyFont="1" applyBorder="1"/>
    <xf numFmtId="1" fontId="4" fillId="0" borderId="1" xfId="2" applyNumberFormat="1" applyFont="1" applyBorder="1" applyAlignment="1">
      <alignment horizontal="center"/>
    </xf>
    <xf numFmtId="0" fontId="4" fillId="0" borderId="0" xfId="2" applyFont="1"/>
    <xf numFmtId="0" fontId="17" fillId="0" borderId="0" xfId="8" applyFont="1"/>
    <xf numFmtId="0" fontId="18" fillId="0" borderId="0" xfId="8" applyFont="1" applyAlignment="1">
      <alignment horizontal="center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49" fontId="3" fillId="0" borderId="0" xfId="2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/>
    </xf>
    <xf numFmtId="2" fontId="17" fillId="0" borderId="1" xfId="8" applyNumberFormat="1" applyFont="1" applyBorder="1" applyAlignment="1">
      <alignment horizontal="center"/>
    </xf>
    <xf numFmtId="1" fontId="17" fillId="0" borderId="1" xfId="8" applyNumberFormat="1" applyFont="1" applyBorder="1" applyAlignment="1">
      <alignment horizontal="center"/>
    </xf>
    <xf numFmtId="0" fontId="18" fillId="0" borderId="1" xfId="8" applyFont="1" applyBorder="1" applyAlignment="1">
      <alignment horizontal="center"/>
    </xf>
    <xf numFmtId="1" fontId="18" fillId="0" borderId="1" xfId="8" applyNumberFormat="1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1" fontId="26" fillId="0" borderId="1" xfId="2" applyNumberFormat="1" applyFont="1" applyBorder="1" applyAlignment="1">
      <alignment horizontal="center" vertical="center" wrapText="1"/>
    </xf>
    <xf numFmtId="0" fontId="32" fillId="0" borderId="0" xfId="2" applyFont="1" applyAlignment="1">
      <alignment vertical="center"/>
    </xf>
    <xf numFmtId="0" fontId="6" fillId="0" borderId="0" xfId="2" applyAlignment="1">
      <alignment vertical="center"/>
    </xf>
    <xf numFmtId="0" fontId="32" fillId="4" borderId="0" xfId="2" applyFont="1" applyFill="1" applyAlignment="1">
      <alignment vertical="center"/>
    </xf>
    <xf numFmtId="0" fontId="17" fillId="4" borderId="0" xfId="2" applyFont="1" applyFill="1"/>
    <xf numFmtId="2" fontId="6" fillId="0" borderId="0" xfId="2" applyNumberFormat="1"/>
    <xf numFmtId="0" fontId="17" fillId="0" borderId="1" xfId="2" applyFont="1" applyBorder="1"/>
    <xf numFmtId="0" fontId="17" fillId="0" borderId="1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3" fillId="0" borderId="0" xfId="2" applyFont="1" applyFill="1"/>
    <xf numFmtId="0" fontId="6" fillId="0" borderId="0" xfId="2" applyFont="1" applyAlignment="1">
      <alignment horizontal="left"/>
    </xf>
    <xf numFmtId="0" fontId="4" fillId="0" borderId="0" xfId="2" applyFont="1" applyAlignment="1">
      <alignment horizontal="left" wrapText="1"/>
    </xf>
    <xf numFmtId="0" fontId="6" fillId="0" borderId="0" xfId="2" applyFont="1" applyAlignment="1"/>
    <xf numFmtId="0" fontId="3" fillId="0" borderId="1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vertical="top" wrapText="1"/>
    </xf>
    <xf numFmtId="1" fontId="3" fillId="0" borderId="1" xfId="2" applyNumberFormat="1" applyFont="1" applyBorder="1" applyAlignment="1">
      <alignment horizontal="center" vertical="top" wrapText="1"/>
    </xf>
    <xf numFmtId="0" fontId="3" fillId="0" borderId="1" xfId="2" applyFont="1" applyFill="1" applyBorder="1" applyAlignment="1">
      <alignment vertical="top" wrapText="1"/>
    </xf>
    <xf numFmtId="3" fontId="3" fillId="0" borderId="1" xfId="2" applyNumberFormat="1" applyFont="1" applyBorder="1" applyAlignment="1">
      <alignment horizontal="center" vertical="top" wrapText="1"/>
    </xf>
    <xf numFmtId="2" fontId="3" fillId="0" borderId="1" xfId="2" applyNumberFormat="1" applyFont="1" applyBorder="1" applyAlignment="1">
      <alignment horizontal="center" vertical="top" wrapText="1"/>
    </xf>
    <xf numFmtId="0" fontId="3" fillId="3" borderId="0" xfId="2" applyFont="1" applyFill="1" applyAlignment="1">
      <alignment horizontal="center"/>
    </xf>
    <xf numFmtId="0" fontId="17" fillId="3" borderId="0" xfId="2" applyFont="1" applyFill="1" applyAlignment="1">
      <alignment horizontal="center"/>
    </xf>
    <xf numFmtId="0" fontId="18" fillId="3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1" fontId="3" fillId="0" borderId="1" xfId="2" applyNumberFormat="1" applyFont="1" applyFill="1" applyBorder="1" applyAlignment="1">
      <alignment horizontal="center" vertical="top" wrapText="1"/>
    </xf>
    <xf numFmtId="1" fontId="3" fillId="3" borderId="1" xfId="2" applyNumberFormat="1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1" fontId="4" fillId="3" borderId="1" xfId="2" applyNumberFormat="1" applyFont="1" applyFill="1" applyBorder="1" applyAlignment="1">
      <alignment horizontal="center" vertical="top" wrapText="1"/>
    </xf>
    <xf numFmtId="0" fontId="4" fillId="3" borderId="0" xfId="2" applyFont="1" applyFill="1"/>
    <xf numFmtId="0" fontId="4" fillId="0" borderId="0" xfId="2" applyFont="1" applyFill="1" applyAlignment="1">
      <alignment horizontal="center"/>
    </xf>
    <xf numFmtId="0" fontId="1" fillId="0" borderId="0" xfId="3"/>
    <xf numFmtId="0" fontId="35" fillId="0" borderId="0" xfId="3" applyFont="1"/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3" fontId="4" fillId="0" borderId="1" xfId="3" applyNumberFormat="1" applyFont="1" applyBorder="1" applyAlignment="1">
      <alignment horizontal="center"/>
    </xf>
    <xf numFmtId="0" fontId="1" fillId="0" borderId="0" xfId="3" applyBorder="1"/>
    <xf numFmtId="0" fontId="36" fillId="0" borderId="0" xfId="3" applyFont="1"/>
    <xf numFmtId="0" fontId="4" fillId="0" borderId="0" xfId="3" applyFont="1" applyAlignment="1"/>
    <xf numFmtId="0" fontId="8" fillId="0" borderId="0" xfId="2" applyFont="1" applyAlignment="1"/>
    <xf numFmtId="0" fontId="37" fillId="0" borderId="0" xfId="2" applyFont="1"/>
    <xf numFmtId="0" fontId="37" fillId="0" borderId="0" xfId="2" applyFont="1" applyAlignment="1">
      <alignment horizontal="right"/>
    </xf>
    <xf numFmtId="0" fontId="3" fillId="0" borderId="0" xfId="3" applyFont="1" applyAlignment="1"/>
    <xf numFmtId="0" fontId="37" fillId="0" borderId="0" xfId="2" applyFont="1" applyAlignment="1"/>
    <xf numFmtId="0" fontId="35" fillId="0" borderId="0" xfId="3" applyFont="1" applyAlignment="1"/>
    <xf numFmtId="49" fontId="17" fillId="0" borderId="0" xfId="2" applyNumberFormat="1" applyFont="1" applyBorder="1" applyAlignment="1">
      <alignment horizontal="center" vertical="center"/>
    </xf>
    <xf numFmtId="2" fontId="24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 wrapText="1"/>
    </xf>
    <xf numFmtId="164" fontId="3" fillId="0" borderId="1" xfId="2" applyNumberFormat="1" applyFont="1" applyBorder="1" applyAlignment="1">
      <alignment horizontal="center" vertical="top" wrapText="1"/>
    </xf>
    <xf numFmtId="0" fontId="4" fillId="0" borderId="1" xfId="3" applyFont="1" applyBorder="1" applyAlignment="1">
      <alignment horizontal="center" wrapText="1"/>
    </xf>
    <xf numFmtId="0" fontId="2" fillId="0" borderId="0" xfId="3" applyFont="1" applyBorder="1"/>
    <xf numFmtId="0" fontId="4" fillId="0" borderId="0" xfId="3" applyFont="1" applyBorder="1" applyAlignment="1">
      <alignment horizontal="center"/>
    </xf>
    <xf numFmtId="3" fontId="4" fillId="0" borderId="0" xfId="3" applyNumberFormat="1" applyFont="1" applyBorder="1" applyAlignment="1">
      <alignment horizontal="center"/>
    </xf>
    <xf numFmtId="0" fontId="17" fillId="0" borderId="1" xfId="2" applyFont="1" applyFill="1" applyBorder="1" applyAlignment="1">
      <alignment horizontal="center" vertical="center"/>
    </xf>
    <xf numFmtId="0" fontId="39" fillId="0" borderId="0" xfId="2" applyFont="1"/>
    <xf numFmtId="0" fontId="39" fillId="0" borderId="0" xfId="2" applyFont="1" applyAlignment="1">
      <alignment horizontal="right" vertical="center"/>
    </xf>
    <xf numFmtId="1" fontId="7" fillId="0" borderId="0" xfId="2" applyNumberFormat="1" applyFont="1" applyBorder="1" applyAlignment="1">
      <alignment horizontal="center" vertical="top" wrapText="1"/>
    </xf>
    <xf numFmtId="0" fontId="24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25" fillId="0" borderId="0" xfId="2" applyFont="1"/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wrapText="1"/>
    </xf>
    <xf numFmtId="0" fontId="6" fillId="0" borderId="0" xfId="2" applyFill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1" fillId="0" borderId="1" xfId="0" applyFont="1" applyFill="1" applyBorder="1" applyAlignment="1">
      <alignment horizontal="center" vertical="center" wrapText="1"/>
    </xf>
    <xf numFmtId="16" fontId="41" fillId="0" borderId="1" xfId="0" applyNumberFormat="1" applyFont="1" applyFill="1" applyBorder="1" applyAlignment="1">
      <alignment horizontal="center" vertical="center" wrapText="1"/>
    </xf>
    <xf numFmtId="0" fontId="3" fillId="0" borderId="0" xfId="2" applyFont="1"/>
    <xf numFmtId="0" fontId="27" fillId="0" borderId="0" xfId="0" applyFont="1" applyAlignment="1">
      <alignment horizontal="center" vertical="center"/>
    </xf>
    <xf numFmtId="0" fontId="4" fillId="0" borderId="0" xfId="2" applyFont="1" applyAlignment="1">
      <alignment wrapText="1"/>
    </xf>
    <xf numFmtId="0" fontId="3" fillId="3" borderId="0" xfId="2" applyFont="1" applyFill="1"/>
    <xf numFmtId="0" fontId="30" fillId="0" borderId="0" xfId="2" applyFont="1" applyAlignment="1">
      <alignment vertical="center"/>
    </xf>
    <xf numFmtId="0" fontId="35" fillId="0" borderId="0" xfId="0" applyFont="1"/>
    <xf numFmtId="1" fontId="4" fillId="0" borderId="1" xfId="2" applyNumberFormat="1" applyFont="1" applyBorder="1" applyAlignment="1">
      <alignment horizontal="center" vertical="center" wrapText="1"/>
    </xf>
    <xf numFmtId="49" fontId="11" fillId="0" borderId="0" xfId="2" applyNumberFormat="1" applyFont="1" applyAlignment="1">
      <alignment horizontal="center"/>
    </xf>
    <xf numFmtId="1" fontId="6" fillId="0" borderId="0" xfId="2" applyNumberFormat="1"/>
    <xf numFmtId="2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43" fillId="0" borderId="0" xfId="0" applyFont="1"/>
    <xf numFmtId="0" fontId="19" fillId="0" borderId="0" xfId="2" applyFont="1" applyFill="1"/>
    <xf numFmtId="0" fontId="0" fillId="0" borderId="0" xfId="0" applyFont="1"/>
    <xf numFmtId="0" fontId="31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" fontId="22" fillId="0" borderId="0" xfId="2" applyNumberFormat="1" applyFont="1" applyFill="1"/>
    <xf numFmtId="0" fontId="22" fillId="0" borderId="0" xfId="2" applyFont="1" applyFill="1"/>
    <xf numFmtId="165" fontId="19" fillId="0" borderId="0" xfId="2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1" fontId="4" fillId="5" borderId="1" xfId="2" applyNumberFormat="1" applyFont="1" applyFill="1" applyBorder="1" applyAlignment="1">
      <alignment horizontal="center" vertical="center" wrapText="1"/>
    </xf>
    <xf numFmtId="0" fontId="6" fillId="0" borderId="0" xfId="2" applyAlignment="1">
      <alignment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2" fontId="17" fillId="0" borderId="1" xfId="8" applyNumberFormat="1" applyFont="1" applyFill="1" applyBorder="1" applyAlignment="1">
      <alignment horizontal="center"/>
    </xf>
    <xf numFmtId="0" fontId="24" fillId="0" borderId="1" xfId="2" applyFont="1" applyBorder="1" applyAlignment="1">
      <alignment horizontal="center" vertical="top" wrapText="1"/>
    </xf>
    <xf numFmtId="0" fontId="8" fillId="0" borderId="0" xfId="2" applyFont="1" applyAlignment="1">
      <alignment horizontal="center"/>
    </xf>
    <xf numFmtId="2" fontId="3" fillId="0" borderId="1" xfId="2" applyNumberFormat="1" applyFont="1" applyFill="1" applyBorder="1" applyAlignment="1">
      <alignment horizontal="center" vertical="center" wrapText="1"/>
    </xf>
    <xf numFmtId="0" fontId="6" fillId="0" borderId="0" xfId="2" applyAlignment="1">
      <alignment vertical="top"/>
    </xf>
    <xf numFmtId="0" fontId="48" fillId="0" borderId="0" xfId="2" applyFont="1" applyAlignment="1">
      <alignment vertical="center"/>
    </xf>
    <xf numFmtId="0" fontId="18" fillId="0" borderId="0" xfId="2" applyFont="1" applyFill="1"/>
    <xf numFmtId="0" fontId="17" fillId="0" borderId="0" xfId="2" applyFont="1" applyFill="1" applyAlignment="1">
      <alignment horizontal="right"/>
    </xf>
    <xf numFmtId="0" fontId="18" fillId="0" borderId="0" xfId="2" applyFont="1" applyFill="1" applyAlignment="1">
      <alignment horizontal="right"/>
    </xf>
    <xf numFmtId="49" fontId="17" fillId="0" borderId="0" xfId="2" applyNumberFormat="1" applyFont="1" applyFill="1" applyBorder="1" applyAlignment="1">
      <alignment horizontal="centerContinuous" vertical="center"/>
    </xf>
    <xf numFmtId="0" fontId="17" fillId="0" borderId="0" xfId="2" applyFont="1" applyFill="1"/>
    <xf numFmtId="0" fontId="49" fillId="0" borderId="0" xfId="2" applyFont="1" applyFill="1"/>
    <xf numFmtId="0" fontId="49" fillId="0" borderId="0" xfId="2" applyFont="1"/>
    <xf numFmtId="0" fontId="50" fillId="0" borderId="0" xfId="2" applyFont="1"/>
    <xf numFmtId="0" fontId="51" fillId="0" borderId="0" xfId="2" applyFont="1" applyFill="1" applyAlignment="1">
      <alignment horizontal="right" vertical="center"/>
    </xf>
    <xf numFmtId="0" fontId="53" fillId="0" borderId="0" xfId="2" applyFont="1" applyFill="1"/>
    <xf numFmtId="0" fontId="51" fillId="0" borderId="1" xfId="2" applyFont="1" applyFill="1" applyBorder="1" applyAlignment="1">
      <alignment horizontal="center" vertical="center" wrapText="1"/>
    </xf>
    <xf numFmtId="0" fontId="53" fillId="0" borderId="0" xfId="2" applyFont="1"/>
    <xf numFmtId="1" fontId="52" fillId="0" borderId="4" xfId="2" applyNumberFormat="1" applyFont="1" applyFill="1" applyBorder="1" applyAlignment="1">
      <alignment horizontal="center" vertical="center" wrapText="1"/>
    </xf>
    <xf numFmtId="0" fontId="55" fillId="0" borderId="4" xfId="2" applyFont="1" applyFill="1" applyBorder="1" applyAlignment="1">
      <alignment horizontal="center" vertical="center" wrapText="1"/>
    </xf>
    <xf numFmtId="1" fontId="51" fillId="0" borderId="4" xfId="2" applyNumberFormat="1" applyFont="1" applyFill="1" applyBorder="1" applyAlignment="1">
      <alignment horizontal="center" vertical="center" wrapText="1"/>
    </xf>
    <xf numFmtId="3" fontId="51" fillId="0" borderId="4" xfId="2" applyNumberFormat="1" applyFont="1" applyFill="1" applyBorder="1" applyAlignment="1">
      <alignment horizontal="center" vertical="center" wrapText="1"/>
    </xf>
    <xf numFmtId="0" fontId="51" fillId="0" borderId="4" xfId="2" applyFont="1" applyFill="1" applyBorder="1" applyAlignment="1">
      <alignment horizontal="center" vertical="center" wrapText="1"/>
    </xf>
    <xf numFmtId="1" fontId="51" fillId="0" borderId="4" xfId="2" applyNumberFormat="1" applyFont="1" applyFill="1" applyBorder="1" applyAlignment="1">
      <alignment horizontal="center" vertical="top" wrapText="1"/>
    </xf>
    <xf numFmtId="0" fontId="56" fillId="0" borderId="0" xfId="2" applyFont="1"/>
    <xf numFmtId="0" fontId="56" fillId="0" borderId="0" xfId="2" applyFont="1" applyFill="1"/>
    <xf numFmtId="0" fontId="56" fillId="0" borderId="0" xfId="2" applyFont="1" applyAlignment="1"/>
    <xf numFmtId="0" fontId="57" fillId="0" borderId="0" xfId="2" applyFont="1" applyFill="1" applyAlignment="1">
      <alignment horizontal="right" vertical="center"/>
    </xf>
    <xf numFmtId="0" fontId="58" fillId="0" borderId="0" xfId="9" applyFont="1" applyFill="1" applyAlignment="1">
      <alignment horizontal="right" vertical="center"/>
    </xf>
    <xf numFmtId="1" fontId="7" fillId="0" borderId="0" xfId="2" applyNumberFormat="1" applyFont="1"/>
    <xf numFmtId="1" fontId="17" fillId="0" borderId="1" xfId="2" applyNumberFormat="1" applyFont="1" applyBorder="1" applyAlignment="1">
      <alignment horizontal="center" vertical="center" wrapText="1"/>
    </xf>
    <xf numFmtId="1" fontId="18" fillId="0" borderId="1" xfId="2" applyNumberFormat="1" applyFont="1" applyBorder="1" applyAlignment="1">
      <alignment horizontal="center" vertical="center" wrapText="1"/>
    </xf>
    <xf numFmtId="0" fontId="27" fillId="0" borderId="0" xfId="0" applyFont="1"/>
    <xf numFmtId="0" fontId="3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29" fillId="0" borderId="0" xfId="1" applyFont="1" applyFill="1"/>
    <xf numFmtId="3" fontId="50" fillId="0" borderId="4" xfId="2" applyNumberFormat="1" applyFont="1" applyFill="1" applyBorder="1" applyAlignment="1">
      <alignment horizontal="center" vertical="center" wrapText="1"/>
    </xf>
    <xf numFmtId="0" fontId="26" fillId="0" borderId="0" xfId="2" applyFont="1" applyFill="1" applyAlignment="1">
      <alignment horizontal="center" vertical="center"/>
    </xf>
    <xf numFmtId="0" fontId="7" fillId="0" borderId="0" xfId="2" applyFont="1" applyFill="1"/>
    <xf numFmtId="0" fontId="17" fillId="0" borderId="0" xfId="2" applyFont="1" applyFill="1" applyBorder="1" applyAlignment="1">
      <alignment horizontal="center" vertical="center"/>
    </xf>
    <xf numFmtId="0" fontId="60" fillId="0" borderId="0" xfId="1" applyFont="1" applyFill="1"/>
    <xf numFmtId="0" fontId="3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vertical="top" wrapText="1"/>
    </xf>
    <xf numFmtId="0" fontId="3" fillId="0" borderId="1" xfId="2" applyFont="1" applyFill="1" applyBorder="1" applyAlignment="1">
      <alignment horizontal="center" vertical="top" wrapText="1"/>
    </xf>
    <xf numFmtId="0" fontId="17" fillId="0" borderId="0" xfId="2" applyFont="1" applyAlignment="1">
      <alignment vertical="top"/>
    </xf>
    <xf numFmtId="0" fontId="17" fillId="0" borderId="0" xfId="2" applyFont="1" applyFill="1" applyAlignment="1">
      <alignment vertical="top"/>
    </xf>
    <xf numFmtId="0" fontId="19" fillId="0" borderId="0" xfId="2" applyFont="1" applyFill="1" applyAlignment="1">
      <alignment vertical="top"/>
    </xf>
    <xf numFmtId="0" fontId="19" fillId="0" borderId="0" xfId="2" applyFont="1" applyAlignment="1">
      <alignment vertical="top"/>
    </xf>
    <xf numFmtId="0" fontId="3" fillId="0" borderId="0" xfId="0" applyFont="1"/>
    <xf numFmtId="49" fontId="17" fillId="0" borderId="1" xfId="2" applyNumberFormat="1" applyFont="1" applyFill="1" applyBorder="1" applyAlignment="1">
      <alignment horizontal="left"/>
    </xf>
    <xf numFmtId="49" fontId="17" fillId="0" borderId="1" xfId="2" applyNumberFormat="1" applyFont="1" applyFill="1" applyBorder="1" applyAlignment="1">
      <alignment horizontal="center"/>
    </xf>
    <xf numFmtId="0" fontId="17" fillId="0" borderId="1" xfId="2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1" fillId="0" borderId="0" xfId="2" applyNumberFormat="1" applyFont="1" applyAlignment="1">
      <alignment horizontal="center"/>
    </xf>
    <xf numFmtId="49" fontId="17" fillId="0" borderId="1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3" borderId="0" xfId="2" applyFont="1" applyFill="1"/>
    <xf numFmtId="0" fontId="24" fillId="0" borderId="1" xfId="2" applyFont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17" fillId="0" borderId="0" xfId="1" applyFont="1" applyFill="1"/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49" fontId="29" fillId="0" borderId="0" xfId="2" applyNumberFormat="1" applyFont="1" applyAlignment="1">
      <alignment horizontal="center"/>
    </xf>
    <xf numFmtId="49" fontId="62" fillId="0" borderId="0" xfId="2" applyNumberFormat="1" applyFont="1" applyAlignment="1">
      <alignment horizontal="center"/>
    </xf>
    <xf numFmtId="0" fontId="40" fillId="0" borderId="0" xfId="2" applyFont="1" applyBorder="1" applyAlignment="1">
      <alignment horizontal="center"/>
    </xf>
    <xf numFmtId="49" fontId="62" fillId="0" borderId="0" xfId="2" applyNumberFormat="1" applyFont="1" applyAlignment="1">
      <alignment horizontal="left"/>
    </xf>
    <xf numFmtId="0" fontId="40" fillId="0" borderId="0" xfId="2" applyFont="1" applyBorder="1"/>
    <xf numFmtId="0" fontId="31" fillId="2" borderId="1" xfId="0" applyFont="1" applyFill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/>
    </xf>
    <xf numFmtId="49" fontId="40" fillId="0" borderId="1" xfId="2" applyNumberFormat="1" applyFont="1" applyBorder="1" applyAlignment="1">
      <alignment horizontal="center" vertical="center"/>
    </xf>
    <xf numFmtId="49" fontId="40" fillId="0" borderId="1" xfId="2" applyNumberFormat="1" applyFont="1" applyBorder="1" applyAlignment="1">
      <alignment horizontal="centerContinuous" vertical="center"/>
    </xf>
    <xf numFmtId="1" fontId="40" fillId="0" borderId="1" xfId="2" applyNumberFormat="1" applyFont="1" applyBorder="1" applyAlignment="1">
      <alignment horizontal="center" vertical="center"/>
    </xf>
    <xf numFmtId="164" fontId="40" fillId="0" borderId="1" xfId="2" applyNumberFormat="1" applyFont="1" applyBorder="1" applyAlignment="1">
      <alignment horizontal="center" vertical="center"/>
    </xf>
    <xf numFmtId="1" fontId="40" fillId="0" borderId="1" xfId="2" applyNumberFormat="1" applyFont="1" applyBorder="1" applyAlignment="1">
      <alignment horizontal="centerContinuous" vertical="center" wrapText="1"/>
    </xf>
    <xf numFmtId="0" fontId="29" fillId="0" borderId="1" xfId="2" applyFont="1" applyBorder="1" applyAlignment="1">
      <alignment horizontal="center" vertical="center"/>
    </xf>
    <xf numFmtId="1" fontId="29" fillId="0" borderId="1" xfId="2" applyNumberFormat="1" applyFont="1" applyBorder="1" applyAlignment="1">
      <alignment horizontal="centerContinuous" vertical="center" wrapText="1"/>
    </xf>
    <xf numFmtId="0" fontId="40" fillId="0" borderId="0" xfId="2" applyFont="1"/>
    <xf numFmtId="49" fontId="29" fillId="0" borderId="0" xfId="2" applyNumberFormat="1" applyFont="1" applyBorder="1" applyAlignment="1">
      <alignment horizontal="centerContinuous" vertical="center" wrapText="1"/>
    </xf>
    <xf numFmtId="49" fontId="21" fillId="0" borderId="0" xfId="2" applyNumberFormat="1" applyFont="1" applyAlignment="1">
      <alignment horizontal="left"/>
    </xf>
    <xf numFmtId="0" fontId="17" fillId="0" borderId="0" xfId="2" applyFont="1" applyBorder="1"/>
    <xf numFmtId="0" fontId="19" fillId="0" borderId="0" xfId="2" applyFont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0" fontId="28" fillId="3" borderId="0" xfId="2" applyFont="1" applyFill="1" applyAlignment="1">
      <alignment horizontal="left"/>
    </xf>
    <xf numFmtId="0" fontId="6" fillId="0" borderId="0" xfId="2" applyAlignment="1"/>
    <xf numFmtId="0" fontId="17" fillId="0" borderId="0" xfId="2" applyFont="1" applyAlignment="1"/>
    <xf numFmtId="0" fontId="4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vertical="center" wrapText="1"/>
    </xf>
    <xf numFmtId="0" fontId="18" fillId="0" borderId="0" xfId="2" applyFont="1" applyAlignment="1">
      <alignment vertical="center"/>
    </xf>
    <xf numFmtId="0" fontId="18" fillId="3" borderId="0" xfId="2" applyFont="1" applyFill="1" applyAlignment="1">
      <alignment horizont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center" wrapText="1"/>
    </xf>
    <xf numFmtId="0" fontId="29" fillId="0" borderId="0" xfId="8" applyFont="1" applyAlignment="1">
      <alignment horizontal="center" wrapText="1"/>
    </xf>
    <xf numFmtId="0" fontId="17" fillId="0" borderId="0" xfId="8" applyFont="1" applyAlignment="1"/>
    <xf numFmtId="0" fontId="3" fillId="0" borderId="0" xfId="2" applyFont="1" applyFill="1" applyAlignment="1">
      <alignment horizontal="right" wrapText="1"/>
    </xf>
    <xf numFmtId="0" fontId="3" fillId="0" borderId="0" xfId="0" applyFont="1" applyFill="1" applyAlignment="1">
      <alignment vertical="center"/>
    </xf>
    <xf numFmtId="0" fontId="4" fillId="0" borderId="0" xfId="2" applyFont="1" applyFill="1"/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top" wrapText="1"/>
    </xf>
    <xf numFmtId="0" fontId="2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0" borderId="0" xfId="2" applyFont="1"/>
    <xf numFmtId="0" fontId="17" fillId="0" borderId="0" xfId="2" applyFont="1" applyAlignment="1">
      <alignment wrapText="1"/>
    </xf>
    <xf numFmtId="0" fontId="3" fillId="0" borderId="0" xfId="3" applyFont="1"/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0" fontId="4" fillId="0" borderId="0" xfId="3" applyFont="1"/>
    <xf numFmtId="0" fontId="4" fillId="0" borderId="1" xfId="3" applyFont="1" applyBorder="1"/>
    <xf numFmtId="0" fontId="17" fillId="0" borderId="1" xfId="5" applyFont="1" applyFill="1" applyBorder="1" applyAlignment="1">
      <alignment horizontal="center" vertical="center" wrapText="1"/>
    </xf>
    <xf numFmtId="1" fontId="17" fillId="0" borderId="1" xfId="2" applyNumberFormat="1" applyFont="1" applyFill="1" applyBorder="1" applyAlignment="1">
      <alignment horizontal="center"/>
    </xf>
    <xf numFmtId="0" fontId="17" fillId="0" borderId="0" xfId="2" applyFont="1" applyFill="1" applyBorder="1"/>
    <xf numFmtId="1" fontId="17" fillId="0" borderId="1" xfId="2" applyNumberFormat="1" applyFont="1" applyFill="1" applyBorder="1" applyAlignment="1">
      <alignment horizontal="center" vertical="center"/>
    </xf>
    <xf numFmtId="1" fontId="17" fillId="0" borderId="2" xfId="2" applyNumberFormat="1" applyFont="1" applyFill="1" applyBorder="1" applyAlignment="1">
      <alignment horizontal="center" vertical="center"/>
    </xf>
    <xf numFmtId="1" fontId="18" fillId="0" borderId="1" xfId="2" applyNumberFormat="1" applyFont="1" applyFill="1" applyBorder="1" applyAlignment="1">
      <alignment horizontal="center"/>
    </xf>
    <xf numFmtId="0" fontId="18" fillId="0" borderId="0" xfId="2" applyFont="1" applyBorder="1"/>
    <xf numFmtId="0" fontId="50" fillId="0" borderId="0" xfId="2" applyFont="1" applyAlignment="1">
      <alignment horizontal="left"/>
    </xf>
    <xf numFmtId="0" fontId="61" fillId="2" borderId="0" xfId="0" applyFont="1" applyFill="1" applyBorder="1" applyAlignment="1">
      <alignment vertical="center"/>
    </xf>
    <xf numFmtId="0" fontId="61" fillId="2" borderId="0" xfId="0" applyFont="1" applyFill="1" applyBorder="1" applyAlignment="1">
      <alignment vertical="top"/>
    </xf>
    <xf numFmtId="0" fontId="6" fillId="0" borderId="0" xfId="2" applyBorder="1"/>
    <xf numFmtId="0" fontId="6" fillId="0" borderId="0" xfId="2" applyBorder="1" applyAlignment="1">
      <alignment vertical="top"/>
    </xf>
    <xf numFmtId="0" fontId="0" fillId="2" borderId="0" xfId="0" applyFill="1" applyBorder="1" applyAlignment="1"/>
    <xf numFmtId="0" fontId="29" fillId="0" borderId="0" xfId="2" applyFont="1" applyAlignment="1"/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50" fillId="0" borderId="0" xfId="2" applyFont="1" applyFill="1"/>
    <xf numFmtId="0" fontId="65" fillId="0" borderId="0" xfId="2" applyFont="1" applyFill="1"/>
    <xf numFmtId="0" fontId="50" fillId="0" borderId="0" xfId="2" applyFont="1" applyAlignment="1">
      <alignment wrapText="1"/>
    </xf>
    <xf numFmtId="0" fontId="4" fillId="0" borderId="1" xfId="2" applyFont="1" applyBorder="1" applyAlignment="1">
      <alignment wrapText="1"/>
    </xf>
    <xf numFmtId="1" fontId="18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wrapText="1"/>
    </xf>
    <xf numFmtId="0" fontId="17" fillId="0" borderId="1" xfId="2" applyFont="1" applyBorder="1" applyAlignment="1">
      <alignment horizontal="center" wrapText="1"/>
    </xf>
    <xf numFmtId="1" fontId="17" fillId="0" borderId="1" xfId="2" applyNumberFormat="1" applyFont="1" applyBorder="1" applyAlignment="1">
      <alignment horizontal="center" wrapText="1"/>
    </xf>
    <xf numFmtId="0" fontId="17" fillId="0" borderId="1" xfId="2" applyFont="1" applyBorder="1" applyAlignment="1"/>
    <xf numFmtId="0" fontId="3" fillId="0" borderId="1" xfId="0" applyFont="1" applyBorder="1" applyAlignment="1">
      <alignment horizontal="left" vertical="center" wrapText="1"/>
    </xf>
    <xf numFmtId="1" fontId="31" fillId="0" borderId="1" xfId="2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1" fillId="0" borderId="1" xfId="2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1" fontId="31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8" fillId="0" borderId="4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top" wrapText="1"/>
    </xf>
    <xf numFmtId="3" fontId="17" fillId="0" borderId="1" xfId="2" applyNumberFormat="1" applyFont="1" applyFill="1" applyBorder="1" applyAlignment="1">
      <alignment horizontal="center" vertical="top" wrapText="1"/>
    </xf>
    <xf numFmtId="0" fontId="67" fillId="0" borderId="1" xfId="35" applyFont="1" applyFill="1" applyBorder="1" applyAlignment="1">
      <alignment vertical="center"/>
    </xf>
    <xf numFmtId="0" fontId="67" fillId="0" borderId="0" xfId="35" applyFont="1" applyFill="1" applyAlignment="1">
      <alignment horizontal="center" vertical="center"/>
    </xf>
    <xf numFmtId="0" fontId="73" fillId="0" borderId="0" xfId="35" applyFont="1" applyFill="1" applyAlignment="1">
      <alignment horizontal="center" vertical="center"/>
    </xf>
    <xf numFmtId="0" fontId="69" fillId="0" borderId="0" xfId="35" applyFont="1" applyFill="1" applyAlignment="1">
      <alignment horizontal="center" vertical="center"/>
    </xf>
    <xf numFmtId="0" fontId="69" fillId="0" borderId="0" xfId="35" applyFont="1" applyAlignment="1">
      <alignment horizontal="center" vertical="center"/>
    </xf>
    <xf numFmtId="0" fontId="67" fillId="0" borderId="1" xfId="35" applyFont="1" applyFill="1" applyBorder="1" applyAlignment="1">
      <alignment vertical="center" wrapText="1"/>
    </xf>
    <xf numFmtId="0" fontId="67" fillId="0" borderId="1" xfId="35" applyFont="1" applyFill="1" applyBorder="1" applyAlignment="1">
      <alignment horizontal="center" vertical="center" wrapText="1"/>
    </xf>
    <xf numFmtId="2" fontId="67" fillId="0" borderId="1" xfId="35" applyNumberFormat="1" applyFont="1" applyFill="1" applyBorder="1" applyAlignment="1">
      <alignment horizontal="center" vertical="center" wrapText="1"/>
    </xf>
    <xf numFmtId="0" fontId="67" fillId="0" borderId="1" xfId="35" applyFont="1" applyFill="1" applyBorder="1" applyAlignment="1">
      <alignment horizontal="center" vertical="center"/>
    </xf>
    <xf numFmtId="4" fontId="67" fillId="0" borderId="1" xfId="35" applyNumberFormat="1" applyFont="1" applyFill="1" applyBorder="1" applyAlignment="1">
      <alignment horizontal="center" vertical="center"/>
    </xf>
    <xf numFmtId="3" fontId="67" fillId="0" borderId="1" xfId="35" applyNumberFormat="1" applyFont="1" applyFill="1" applyBorder="1" applyAlignment="1">
      <alignment horizontal="center" vertical="center"/>
    </xf>
    <xf numFmtId="4" fontId="67" fillId="0" borderId="1" xfId="35" applyNumberFormat="1" applyFont="1" applyFill="1" applyBorder="1" applyAlignment="1" applyProtection="1">
      <alignment horizontal="center" vertical="center"/>
      <protection locked="0"/>
    </xf>
    <xf numFmtId="2" fontId="67" fillId="0" borderId="1" xfId="35" applyNumberFormat="1" applyFont="1" applyFill="1" applyBorder="1" applyAlignment="1">
      <alignment horizontal="center" vertical="center"/>
    </xf>
    <xf numFmtId="0" fontId="73" fillId="0" borderId="0" xfId="35" applyFont="1" applyAlignment="1">
      <alignment horizontal="center" vertical="center"/>
    </xf>
    <xf numFmtId="0" fontId="67" fillId="0" borderId="9" xfId="35" applyFont="1" applyFill="1" applyBorder="1" applyAlignment="1">
      <alignment horizontal="center" vertical="center" wrapText="1"/>
    </xf>
    <xf numFmtId="0" fontId="67" fillId="0" borderId="10" xfId="35" applyFont="1" applyFill="1" applyBorder="1" applyAlignment="1">
      <alignment horizontal="center" vertical="center"/>
    </xf>
    <xf numFmtId="4" fontId="67" fillId="0" borderId="10" xfId="35" applyNumberFormat="1" applyFont="1" applyFill="1" applyBorder="1" applyAlignment="1">
      <alignment horizontal="center" vertical="center"/>
    </xf>
    <xf numFmtId="3" fontId="67" fillId="0" borderId="10" xfId="35" applyNumberFormat="1" applyFont="1" applyFill="1" applyBorder="1" applyAlignment="1">
      <alignment horizontal="center" vertical="center"/>
    </xf>
    <xf numFmtId="4" fontId="67" fillId="0" borderId="6" xfId="35" applyNumberFormat="1" applyFont="1" applyFill="1" applyBorder="1" applyAlignment="1" applyProtection="1">
      <alignment horizontal="center" vertical="center"/>
      <protection locked="0"/>
    </xf>
    <xf numFmtId="2" fontId="67" fillId="0" borderId="10" xfId="35" applyNumberFormat="1" applyFont="1" applyFill="1" applyBorder="1" applyAlignment="1">
      <alignment horizontal="center" vertical="center"/>
    </xf>
    <xf numFmtId="0" fontId="67" fillId="0" borderId="11" xfId="35" applyFont="1" applyFill="1" applyBorder="1" applyAlignment="1">
      <alignment horizontal="center" vertical="center"/>
    </xf>
    <xf numFmtId="4" fontId="67" fillId="0" borderId="11" xfId="35" applyNumberFormat="1" applyFont="1" applyFill="1" applyBorder="1" applyAlignment="1">
      <alignment horizontal="center" vertical="center"/>
    </xf>
    <xf numFmtId="3" fontId="67" fillId="0" borderId="11" xfId="35" applyNumberFormat="1" applyFont="1" applyFill="1" applyBorder="1" applyAlignment="1">
      <alignment horizontal="center" vertical="center"/>
    </xf>
    <xf numFmtId="2" fontId="67" fillId="0" borderId="11" xfId="35" applyNumberFormat="1" applyFont="1" applyFill="1" applyBorder="1" applyAlignment="1">
      <alignment horizontal="center" vertical="center"/>
    </xf>
    <xf numFmtId="17" fontId="67" fillId="0" borderId="11" xfId="35" applyNumberFormat="1" applyFont="1" applyFill="1" applyBorder="1" applyAlignment="1">
      <alignment horizontal="center" vertical="center"/>
    </xf>
    <xf numFmtId="0" fontId="66" fillId="0" borderId="11" xfId="35" applyFont="1" applyFill="1" applyBorder="1" applyAlignment="1">
      <alignment horizontal="center" vertical="center"/>
    </xf>
    <xf numFmtId="4" fontId="66" fillId="0" borderId="11" xfId="35" applyNumberFormat="1" applyFont="1" applyFill="1" applyBorder="1" applyAlignment="1">
      <alignment horizontal="center" vertical="center"/>
    </xf>
    <xf numFmtId="3" fontId="66" fillId="0" borderId="11" xfId="35" applyNumberFormat="1" applyFont="1" applyFill="1" applyBorder="1" applyAlignment="1">
      <alignment horizontal="center" vertical="center"/>
    </xf>
    <xf numFmtId="4" fontId="66" fillId="0" borderId="1" xfId="35" applyNumberFormat="1" applyFont="1" applyFill="1" applyBorder="1" applyAlignment="1" applyProtection="1">
      <alignment horizontal="center" vertical="center"/>
      <protection locked="0"/>
    </xf>
    <xf numFmtId="2" fontId="66" fillId="0" borderId="11" xfId="35" applyNumberFormat="1" applyFont="1" applyFill="1" applyBorder="1" applyAlignment="1">
      <alignment horizontal="center" vertical="center"/>
    </xf>
    <xf numFmtId="0" fontId="66" fillId="0" borderId="0" xfId="35" applyFont="1" applyFill="1" applyAlignment="1">
      <alignment horizontal="center" vertical="center"/>
    </xf>
    <xf numFmtId="0" fontId="74" fillId="0" borderId="0" xfId="35" applyFont="1" applyFill="1" applyAlignment="1">
      <alignment horizontal="center" vertical="center"/>
    </xf>
    <xf numFmtId="0" fontId="74" fillId="0" borderId="0" xfId="35" applyFont="1" applyAlignment="1">
      <alignment horizontal="center" vertical="center"/>
    </xf>
    <xf numFmtId="0" fontId="67" fillId="0" borderId="12" xfId="35" applyFont="1" applyFill="1" applyBorder="1" applyAlignment="1">
      <alignment horizontal="center" vertical="center" wrapText="1"/>
    </xf>
    <xf numFmtId="0" fontId="75" fillId="0" borderId="0" xfId="35" applyFont="1" applyFill="1" applyAlignment="1">
      <alignment horizontal="center" vertical="center"/>
    </xf>
    <xf numFmtId="0" fontId="75" fillId="0" borderId="0" xfId="35" applyFont="1" applyAlignment="1">
      <alignment horizontal="center" vertical="center"/>
    </xf>
    <xf numFmtId="1" fontId="66" fillId="0" borderId="11" xfId="35" applyNumberFormat="1" applyFont="1" applyFill="1" applyBorder="1" applyAlignment="1">
      <alignment horizontal="center" vertical="center"/>
    </xf>
    <xf numFmtId="0" fontId="76" fillId="0" borderId="0" xfId="35" applyFont="1" applyFill="1" applyAlignment="1">
      <alignment horizontal="center" vertical="center"/>
    </xf>
    <xf numFmtId="0" fontId="76" fillId="0" borderId="0" xfId="35" applyFont="1" applyAlignment="1">
      <alignment horizontal="center" vertical="center"/>
    </xf>
    <xf numFmtId="0" fontId="67" fillId="0" borderId="9" xfId="35" applyFont="1" applyFill="1" applyBorder="1" applyAlignment="1">
      <alignment horizontal="center" vertical="center"/>
    </xf>
    <xf numFmtId="0" fontId="67" fillId="0" borderId="11" xfId="35" applyFont="1" applyFill="1" applyBorder="1" applyAlignment="1">
      <alignment horizontal="center" vertical="center" wrapText="1"/>
    </xf>
    <xf numFmtId="1" fontId="67" fillId="0" borderId="11" xfId="35" applyNumberFormat="1" applyFont="1" applyFill="1" applyBorder="1" applyAlignment="1">
      <alignment horizontal="center" vertical="center"/>
    </xf>
    <xf numFmtId="4" fontId="66" fillId="6" borderId="11" xfId="35" applyNumberFormat="1" applyFont="1" applyFill="1" applyBorder="1" applyAlignment="1">
      <alignment horizontal="center" vertical="center"/>
    </xf>
    <xf numFmtId="0" fontId="67" fillId="6" borderId="11" xfId="35" applyFont="1" applyFill="1" applyBorder="1" applyAlignment="1">
      <alignment horizontal="center" vertical="center"/>
    </xf>
    <xf numFmtId="1" fontId="66" fillId="6" borderId="11" xfId="35" applyNumberFormat="1" applyFont="1" applyFill="1" applyBorder="1" applyAlignment="1">
      <alignment horizontal="center" vertical="center"/>
    </xf>
    <xf numFmtId="0" fontId="77" fillId="0" borderId="0" xfId="35" applyFont="1" applyFill="1" applyAlignment="1">
      <alignment horizontal="center" vertical="center"/>
    </xf>
    <xf numFmtId="0" fontId="77" fillId="0" borderId="0" xfId="35" applyFont="1" applyAlignment="1">
      <alignment horizontal="center" vertical="center"/>
    </xf>
    <xf numFmtId="0" fontId="67" fillId="0" borderId="12" xfId="35" applyFont="1" applyFill="1" applyBorder="1" applyAlignment="1">
      <alignment horizontal="center" vertical="center"/>
    </xf>
    <xf numFmtId="3" fontId="67" fillId="0" borderId="11" xfId="35" applyNumberFormat="1" applyFont="1" applyFill="1" applyBorder="1" applyAlignment="1">
      <alignment horizontal="center" vertical="center" wrapText="1"/>
    </xf>
    <xf numFmtId="0" fontId="67" fillId="0" borderId="10" xfId="35" applyFont="1" applyFill="1" applyBorder="1" applyAlignment="1">
      <alignment horizontal="center" vertical="center" wrapText="1"/>
    </xf>
    <xf numFmtId="0" fontId="66" fillId="0" borderId="1" xfId="35" applyFont="1" applyFill="1" applyBorder="1" applyAlignment="1">
      <alignment horizontal="center" vertical="center"/>
    </xf>
    <xf numFmtId="0" fontId="78" fillId="0" borderId="0" xfId="35" applyFont="1" applyFill="1" applyAlignment="1">
      <alignment horizontal="center" vertical="center"/>
    </xf>
    <xf numFmtId="0" fontId="78" fillId="0" borderId="0" xfId="35" applyFont="1" applyAlignment="1">
      <alignment horizontal="center" vertical="center"/>
    </xf>
    <xf numFmtId="3" fontId="66" fillId="6" borderId="11" xfId="35" applyNumberFormat="1" applyFont="1" applyFill="1" applyBorder="1" applyAlignment="1">
      <alignment horizontal="center" vertical="center"/>
    </xf>
    <xf numFmtId="4" fontId="66" fillId="6" borderId="1" xfId="35" applyNumberFormat="1" applyFont="1" applyFill="1" applyBorder="1" applyAlignment="1" applyProtection="1">
      <alignment horizontal="center" vertical="center"/>
      <protection locked="0"/>
    </xf>
    <xf numFmtId="1" fontId="66" fillId="6" borderId="1" xfId="35" applyNumberFormat="1" applyFont="1" applyFill="1" applyBorder="1" applyAlignment="1" applyProtection="1">
      <alignment horizontal="center" vertical="center"/>
      <protection locked="0"/>
    </xf>
    <xf numFmtId="4" fontId="67" fillId="0" borderId="1" xfId="35" applyNumberFormat="1" applyFont="1" applyFill="1" applyBorder="1" applyAlignment="1">
      <alignment horizontal="center" vertical="center" wrapText="1"/>
    </xf>
    <xf numFmtId="1" fontId="67" fillId="0" borderId="1" xfId="35" applyNumberFormat="1" applyFont="1" applyFill="1" applyBorder="1" applyAlignment="1">
      <alignment horizontal="center" vertical="center" wrapText="1"/>
    </xf>
    <xf numFmtId="1" fontId="67" fillId="0" borderId="1" xfId="35" applyNumberFormat="1" applyFont="1" applyFill="1" applyBorder="1" applyAlignment="1" applyProtection="1">
      <alignment horizontal="center" vertical="center"/>
      <protection locked="0"/>
    </xf>
    <xf numFmtId="1" fontId="67" fillId="0" borderId="1" xfId="35" applyNumberFormat="1" applyFont="1" applyFill="1" applyBorder="1" applyAlignment="1">
      <alignment horizontal="center" vertical="center"/>
    </xf>
    <xf numFmtId="0" fontId="67" fillId="0" borderId="0" xfId="35" applyFont="1" applyFill="1" applyBorder="1" applyAlignment="1">
      <alignment horizontal="center" vertical="center"/>
    </xf>
    <xf numFmtId="4" fontId="66" fillId="4" borderId="11" xfId="35" applyNumberFormat="1" applyFont="1" applyFill="1" applyBorder="1" applyAlignment="1">
      <alignment horizontal="center" vertical="center"/>
    </xf>
    <xf numFmtId="3" fontId="66" fillId="4" borderId="11" xfId="35" applyNumberFormat="1" applyFont="1" applyFill="1" applyBorder="1" applyAlignment="1">
      <alignment horizontal="center" vertical="center"/>
    </xf>
    <xf numFmtId="1" fontId="66" fillId="4" borderId="11" xfId="35" applyNumberFormat="1" applyFont="1" applyFill="1" applyBorder="1" applyAlignment="1">
      <alignment horizontal="center" vertical="center"/>
    </xf>
    <xf numFmtId="0" fontId="79" fillId="0" borderId="0" xfId="35" applyFont="1" applyFill="1" applyAlignment="1">
      <alignment horizontal="center" vertical="center"/>
    </xf>
    <xf numFmtId="0" fontId="79" fillId="0" borderId="0" xfId="35" applyFont="1" applyAlignment="1">
      <alignment horizontal="center" vertical="center"/>
    </xf>
    <xf numFmtId="2" fontId="67" fillId="0" borderId="0" xfId="35" applyNumberFormat="1" applyFont="1" applyFill="1" applyAlignment="1">
      <alignment horizontal="center" vertical="center"/>
    </xf>
    <xf numFmtId="4" fontId="67" fillId="0" borderId="0" xfId="35" applyNumberFormat="1" applyFont="1" applyFill="1" applyAlignment="1">
      <alignment horizontal="center" vertical="center"/>
    </xf>
    <xf numFmtId="0" fontId="66" fillId="0" borderId="0" xfId="35" applyFont="1" applyFill="1" applyAlignment="1">
      <alignment horizontal="left" vertical="center"/>
    </xf>
    <xf numFmtId="0" fontId="67" fillId="0" borderId="0" xfId="35" applyFont="1" applyFill="1" applyAlignment="1">
      <alignment horizontal="left" vertical="center"/>
    </xf>
    <xf numFmtId="0" fontId="80" fillId="0" borderId="0" xfId="35" applyFont="1" applyFill="1" applyAlignment="1">
      <alignment horizontal="center" vertical="center"/>
    </xf>
    <xf numFmtId="0" fontId="81" fillId="0" borderId="0" xfId="34" applyFont="1" applyFill="1" applyAlignment="1">
      <alignment horizontal="left" vertical="center"/>
    </xf>
    <xf numFmtId="0" fontId="29" fillId="0" borderId="0" xfId="34" applyFont="1" applyFill="1" applyAlignment="1">
      <alignment horizontal="left" vertical="center"/>
    </xf>
    <xf numFmtId="0" fontId="40" fillId="0" borderId="0" xfId="34" applyFont="1" applyFill="1"/>
    <xf numFmtId="0" fontId="29" fillId="0" borderId="0" xfId="34" applyFont="1" applyFill="1"/>
    <xf numFmtId="2" fontId="40" fillId="0" borderId="0" xfId="34" applyNumberFormat="1" applyFont="1" applyFill="1"/>
    <xf numFmtId="0" fontId="82" fillId="0" borderId="0" xfId="34" applyFont="1" applyFill="1" applyAlignment="1">
      <alignment horizontal="center" vertical="center"/>
    </xf>
    <xf numFmtId="0" fontId="82" fillId="0" borderId="0" xfId="34" applyFont="1" applyFill="1"/>
    <xf numFmtId="0" fontId="83" fillId="0" borderId="0" xfId="34" applyFont="1"/>
    <xf numFmtId="0" fontId="81" fillId="0" borderId="0" xfId="34" applyFont="1" applyFill="1"/>
    <xf numFmtId="0" fontId="29" fillId="0" borderId="15" xfId="34" applyFont="1" applyFill="1" applyBorder="1"/>
    <xf numFmtId="0" fontId="84" fillId="0" borderId="0" xfId="34" applyFont="1" applyFill="1"/>
    <xf numFmtId="0" fontId="43" fillId="0" borderId="0" xfId="34" applyFont="1"/>
    <xf numFmtId="0" fontId="40" fillId="0" borderId="1" xfId="34" applyFont="1" applyFill="1" applyBorder="1" applyAlignment="1">
      <alignment horizontal="center" vertical="center" wrapText="1"/>
    </xf>
    <xf numFmtId="2" fontId="40" fillId="0" borderId="1" xfId="34" applyNumberFormat="1" applyFont="1" applyFill="1" applyBorder="1" applyAlignment="1">
      <alignment horizontal="center" vertical="center" wrapText="1"/>
    </xf>
    <xf numFmtId="2" fontId="40" fillId="0" borderId="1" xfId="34" applyNumberFormat="1" applyFont="1" applyFill="1" applyBorder="1" applyAlignment="1">
      <alignment horizontal="center" vertical="center"/>
    </xf>
    <xf numFmtId="0" fontId="84" fillId="0" borderId="0" xfId="34" applyFont="1" applyFill="1" applyAlignment="1">
      <alignment horizontal="center" vertical="center"/>
    </xf>
    <xf numFmtId="0" fontId="43" fillId="0" borderId="0" xfId="34" applyFont="1" applyAlignment="1">
      <alignment horizontal="center" vertical="center"/>
    </xf>
    <xf numFmtId="0" fontId="40" fillId="0" borderId="2" xfId="34" applyFont="1" applyFill="1" applyBorder="1" applyAlignment="1">
      <alignment horizontal="center" vertical="center" wrapText="1"/>
    </xf>
    <xf numFmtId="0" fontId="40" fillId="0" borderId="1" xfId="34" applyFont="1" applyFill="1" applyBorder="1" applyAlignment="1">
      <alignment horizontal="center" vertical="center"/>
    </xf>
    <xf numFmtId="0" fontId="40" fillId="0" borderId="1" xfId="34" applyFont="1" applyFill="1" applyBorder="1" applyAlignment="1" applyProtection="1">
      <alignment horizontal="center" vertical="center"/>
      <protection locked="0"/>
    </xf>
    <xf numFmtId="3" fontId="40" fillId="0" borderId="1" xfId="34" applyNumberFormat="1" applyFont="1" applyFill="1" applyBorder="1" applyAlignment="1">
      <alignment horizontal="center" vertical="center"/>
    </xf>
    <xf numFmtId="0" fontId="85" fillId="0" borderId="0" xfId="34" applyFont="1"/>
    <xf numFmtId="0" fontId="40" fillId="0" borderId="8" xfId="34" applyFont="1" applyFill="1" applyBorder="1" applyAlignment="1">
      <alignment horizontal="center" vertical="center" wrapText="1"/>
    </xf>
    <xf numFmtId="2" fontId="40" fillId="0" borderId="1" xfId="34" applyNumberFormat="1" applyFont="1" applyFill="1" applyBorder="1" applyAlignment="1" applyProtection="1">
      <alignment horizontal="center" vertical="center"/>
      <protection locked="0"/>
    </xf>
    <xf numFmtId="17" fontId="40" fillId="0" borderId="1" xfId="34" applyNumberFormat="1" applyFont="1" applyFill="1" applyBorder="1" applyAlignment="1">
      <alignment horizontal="center" vertical="center"/>
    </xf>
    <xf numFmtId="0" fontId="85" fillId="0" borderId="0" xfId="34" applyFont="1" applyAlignment="1">
      <alignment horizontal="center" vertical="center"/>
    </xf>
    <xf numFmtId="0" fontId="84" fillId="0" borderId="0" xfId="34" applyFont="1" applyAlignment="1">
      <alignment horizontal="center" vertical="center"/>
    </xf>
    <xf numFmtId="0" fontId="29" fillId="0" borderId="8" xfId="34" applyFont="1" applyFill="1" applyBorder="1" applyAlignment="1">
      <alignment horizontal="center" vertical="center" wrapText="1"/>
    </xf>
    <xf numFmtId="0" fontId="29" fillId="0" borderId="1" xfId="34" applyFont="1" applyFill="1" applyBorder="1" applyAlignment="1">
      <alignment horizontal="center" vertical="center"/>
    </xf>
    <xf numFmtId="4" fontId="29" fillId="0" borderId="1" xfId="34" applyNumberFormat="1" applyFont="1" applyFill="1" applyBorder="1" applyAlignment="1" applyProtection="1">
      <alignment horizontal="center" vertical="center"/>
      <protection locked="0"/>
    </xf>
    <xf numFmtId="3" fontId="29" fillId="0" borderId="1" xfId="34" applyNumberFormat="1" applyFont="1" applyFill="1" applyBorder="1" applyAlignment="1">
      <alignment horizontal="center" vertical="center"/>
    </xf>
    <xf numFmtId="3" fontId="29" fillId="0" borderId="1" xfId="34" applyNumberFormat="1" applyFont="1" applyFill="1" applyBorder="1" applyAlignment="1" applyProtection="1">
      <alignment horizontal="center" vertical="center"/>
      <protection locked="0"/>
    </xf>
    <xf numFmtId="0" fontId="43" fillId="4" borderId="0" xfId="34" applyFont="1" applyFill="1" applyAlignment="1">
      <alignment horizontal="center" vertical="center"/>
    </xf>
    <xf numFmtId="0" fontId="40" fillId="0" borderId="6" xfId="34" applyFont="1" applyFill="1" applyBorder="1" applyAlignment="1">
      <alignment horizontal="center" vertical="center" wrapText="1"/>
    </xf>
    <xf numFmtId="172" fontId="40" fillId="0" borderId="1" xfId="34" applyNumberFormat="1" applyFont="1" applyFill="1" applyBorder="1" applyAlignment="1">
      <alignment horizontal="center" vertical="center"/>
    </xf>
    <xf numFmtId="0" fontId="29" fillId="0" borderId="1" xfId="34" applyFont="1" applyFill="1" applyBorder="1" applyAlignment="1" applyProtection="1">
      <alignment horizontal="center" vertical="center"/>
      <protection locked="0"/>
    </xf>
    <xf numFmtId="0" fontId="43" fillId="4" borderId="0" xfId="34" applyFont="1" applyFill="1"/>
    <xf numFmtId="4" fontId="29" fillId="0" borderId="1" xfId="34" applyNumberFormat="1" applyFont="1" applyFill="1" applyBorder="1" applyAlignment="1">
      <alignment horizontal="center" vertical="center"/>
    </xf>
    <xf numFmtId="0" fontId="86" fillId="0" borderId="0" xfId="34" applyFont="1" applyFill="1" applyAlignment="1">
      <alignment horizontal="center" vertical="center"/>
    </xf>
    <xf numFmtId="3" fontId="87" fillId="0" borderId="0" xfId="34" applyNumberFormat="1" applyFont="1" applyFill="1" applyAlignment="1">
      <alignment horizontal="center" vertical="center"/>
    </xf>
    <xf numFmtId="0" fontId="86" fillId="0" borderId="0" xfId="34" applyFont="1" applyFill="1"/>
    <xf numFmtId="0" fontId="44" fillId="0" borderId="0" xfId="34" applyFont="1"/>
    <xf numFmtId="0" fontId="88" fillId="0" borderId="0" xfId="34" applyFont="1" applyFill="1"/>
    <xf numFmtId="2" fontId="88" fillId="0" borderId="0" xfId="34" applyNumberFormat="1" applyFont="1" applyFill="1"/>
    <xf numFmtId="0" fontId="89" fillId="0" borderId="0" xfId="34" applyFont="1" applyFill="1" applyAlignment="1">
      <alignment horizontal="center" vertical="center"/>
    </xf>
    <xf numFmtId="0" fontId="89" fillId="0" borderId="0" xfId="34" applyFont="1" applyFill="1"/>
    <xf numFmtId="0" fontId="89" fillId="0" borderId="0" xfId="34" applyFont="1"/>
    <xf numFmtId="3" fontId="88" fillId="0" borderId="0" xfId="34" applyNumberFormat="1" applyFont="1" applyFill="1"/>
    <xf numFmtId="1" fontId="90" fillId="0" borderId="0" xfId="34" applyNumberFormat="1" applyFont="1" applyFill="1"/>
    <xf numFmtId="3" fontId="40" fillId="0" borderId="0" xfId="34" applyNumberFormat="1" applyFont="1" applyFill="1"/>
    <xf numFmtId="0" fontId="35" fillId="0" borderId="1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5" fillId="0" borderId="0" xfId="0" applyFont="1" applyAlignment="1">
      <alignment vertical="top"/>
    </xf>
    <xf numFmtId="1" fontId="35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4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56" fillId="0" borderId="0" xfId="2" applyFont="1" applyAlignment="1">
      <alignment horizontal="left"/>
    </xf>
    <xf numFmtId="0" fontId="29" fillId="6" borderId="1" xfId="2" applyFont="1" applyFill="1" applyBorder="1" applyAlignment="1">
      <alignment horizontal="center" vertical="center" wrapText="1"/>
    </xf>
    <xf numFmtId="1" fontId="18" fillId="6" borderId="1" xfId="2" applyNumberFormat="1" applyFont="1" applyFill="1" applyBorder="1" applyAlignment="1">
      <alignment horizontal="center" vertical="center" wrapText="1"/>
    </xf>
    <xf numFmtId="0" fontId="91" fillId="6" borderId="1" xfId="2" applyFont="1" applyFill="1" applyBorder="1" applyAlignment="1">
      <alignment horizontal="center" vertical="center" wrapText="1"/>
    </xf>
    <xf numFmtId="0" fontId="18" fillId="6" borderId="1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/>
    </xf>
    <xf numFmtId="0" fontId="17" fillId="0" borderId="0" xfId="3" applyFont="1"/>
    <xf numFmtId="0" fontId="3" fillId="0" borderId="1" xfId="0" applyFont="1" applyBorder="1" applyAlignment="1">
      <alignment horizontal="center" vertical="center" wrapText="1"/>
    </xf>
    <xf numFmtId="1" fontId="61" fillId="2" borderId="0" xfId="0" applyNumberFormat="1" applyFont="1" applyFill="1" applyBorder="1" applyAlignment="1">
      <alignment vertical="center"/>
    </xf>
    <xf numFmtId="1" fontId="14" fillId="0" borderId="0" xfId="2" applyNumberFormat="1" applyFont="1"/>
    <xf numFmtId="0" fontId="66" fillId="0" borderId="0" xfId="35" applyFont="1" applyFill="1" applyBorder="1" applyAlignment="1">
      <alignment horizontal="left" vertical="center"/>
    </xf>
    <xf numFmtId="0" fontId="42" fillId="0" borderId="0" xfId="35" applyFont="1" applyAlignment="1">
      <alignment horizontal="left" vertical="center"/>
    </xf>
    <xf numFmtId="2" fontId="66" fillId="0" borderId="0" xfId="35" applyNumberFormat="1" applyFont="1" applyFill="1" applyAlignment="1">
      <alignment horizontal="left" vertical="center"/>
    </xf>
    <xf numFmtId="0" fontId="92" fillId="0" borderId="0" xfId="35" applyFont="1" applyFill="1" applyAlignment="1">
      <alignment horizontal="left" vertical="center"/>
    </xf>
    <xf numFmtId="0" fontId="93" fillId="0" borderId="0" xfId="35" applyFont="1" applyFill="1" applyAlignment="1">
      <alignment horizontal="left" vertical="center"/>
    </xf>
    <xf numFmtId="0" fontId="93" fillId="0" borderId="0" xfId="35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top" wrapText="1"/>
    </xf>
    <xf numFmtId="0" fontId="67" fillId="0" borderId="1" xfId="35" applyFont="1" applyFill="1" applyBorder="1" applyAlignment="1">
      <alignment horizontal="center" vertical="center" wrapText="1"/>
    </xf>
    <xf numFmtId="0" fontId="67" fillId="0" borderId="1" xfId="35" applyFont="1" applyFill="1" applyBorder="1" applyAlignment="1">
      <alignment horizontal="center" vertical="center"/>
    </xf>
    <xf numFmtId="0" fontId="70" fillId="0" borderId="1" xfId="35" applyFont="1" applyFill="1" applyBorder="1" applyAlignment="1">
      <alignment horizontal="center" vertical="center"/>
    </xf>
    <xf numFmtId="0" fontId="71" fillId="0" borderId="1" xfId="35" applyFont="1" applyFill="1" applyBorder="1" applyAlignment="1">
      <alignment horizontal="center" vertical="center"/>
    </xf>
    <xf numFmtId="0" fontId="72" fillId="0" borderId="1" xfId="35" applyFont="1" applyFill="1" applyBorder="1" applyAlignment="1">
      <alignment horizontal="center" vertical="center" wrapText="1"/>
    </xf>
    <xf numFmtId="2" fontId="67" fillId="0" borderId="1" xfId="35" applyNumberFormat="1" applyFont="1" applyFill="1" applyBorder="1" applyAlignment="1">
      <alignment horizontal="center" vertical="center" wrapText="1"/>
    </xf>
    <xf numFmtId="0" fontId="66" fillId="6" borderId="13" xfId="35" applyFont="1" applyFill="1" applyBorder="1" applyAlignment="1">
      <alignment horizontal="center" vertical="center"/>
    </xf>
    <xf numFmtId="0" fontId="67" fillId="6" borderId="14" xfId="35" applyFont="1" applyFill="1" applyBorder="1" applyAlignment="1">
      <alignment horizontal="center" vertical="center"/>
    </xf>
    <xf numFmtId="0" fontId="66" fillId="0" borderId="13" xfId="35" applyFont="1" applyFill="1" applyBorder="1" applyAlignment="1">
      <alignment horizontal="center" vertical="center"/>
    </xf>
    <xf numFmtId="0" fontId="67" fillId="0" borderId="14" xfId="35" applyFont="1" applyFill="1" applyBorder="1" applyAlignment="1">
      <alignment horizontal="center" vertical="center"/>
    </xf>
    <xf numFmtId="0" fontId="66" fillId="4" borderId="13" xfId="35" applyFont="1" applyFill="1" applyBorder="1" applyAlignment="1">
      <alignment horizontal="center" vertical="center"/>
    </xf>
    <xf numFmtId="0" fontId="66" fillId="4" borderId="14" xfId="35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 wrapText="1"/>
    </xf>
    <xf numFmtId="0" fontId="40" fillId="0" borderId="2" xfId="34" applyFont="1" applyFill="1" applyBorder="1" applyAlignment="1">
      <alignment horizontal="center" vertical="center" wrapText="1"/>
    </xf>
    <xf numFmtId="0" fontId="40" fillId="0" borderId="8" xfId="34" applyFont="1" applyFill="1" applyBorder="1" applyAlignment="1">
      <alignment horizontal="center" vertical="center" wrapText="1"/>
    </xf>
    <xf numFmtId="0" fontId="40" fillId="0" borderId="6" xfId="34" applyFont="1" applyFill="1" applyBorder="1" applyAlignment="1">
      <alignment horizontal="center" vertical="center" wrapText="1"/>
    </xf>
    <xf numFmtId="0" fontId="40" fillId="0" borderId="16" xfId="34" applyFont="1" applyFill="1" applyBorder="1" applyAlignment="1">
      <alignment horizontal="center" vertical="center" wrapText="1"/>
    </xf>
    <xf numFmtId="0" fontId="40" fillId="0" borderId="17" xfId="34" applyFont="1" applyFill="1" applyBorder="1" applyAlignment="1">
      <alignment horizontal="center" vertical="center" wrapText="1"/>
    </xf>
    <xf numFmtId="0" fontId="40" fillId="0" borderId="5" xfId="34" applyFont="1" applyFill="1" applyBorder="1" applyAlignment="1">
      <alignment horizontal="center" vertical="center" wrapText="1"/>
    </xf>
    <xf numFmtId="0" fontId="40" fillId="0" borderId="18" xfId="34" applyFont="1" applyFill="1" applyBorder="1" applyAlignment="1">
      <alignment horizontal="center" vertical="center" wrapText="1"/>
    </xf>
    <xf numFmtId="0" fontId="40" fillId="0" borderId="19" xfId="34" applyFont="1" applyFill="1" applyBorder="1" applyAlignment="1">
      <alignment horizontal="center" vertical="center" wrapText="1"/>
    </xf>
    <xf numFmtId="0" fontId="40" fillId="0" borderId="20" xfId="34" applyFont="1" applyFill="1" applyBorder="1" applyAlignment="1">
      <alignment horizontal="center" vertical="center" wrapText="1"/>
    </xf>
    <xf numFmtId="0" fontId="29" fillId="0" borderId="1" xfId="34" applyFont="1" applyFill="1" applyBorder="1" applyAlignment="1">
      <alignment horizontal="center" vertical="center" wrapText="1"/>
    </xf>
    <xf numFmtId="0" fontId="40" fillId="0" borderId="1" xfId="34" applyFont="1" applyFill="1" applyBorder="1" applyAlignment="1">
      <alignment horizontal="center" vertical="center" wrapText="1"/>
    </xf>
    <xf numFmtId="0" fontId="29" fillId="0" borderId="7" xfId="34" applyFont="1" applyFill="1" applyBorder="1" applyAlignment="1">
      <alignment horizontal="center" vertical="center"/>
    </xf>
    <xf numFmtId="0" fontId="29" fillId="0" borderId="4" xfId="34" applyFont="1" applyFill="1" applyBorder="1" applyAlignment="1">
      <alignment horizontal="center" vertical="center"/>
    </xf>
    <xf numFmtId="2" fontId="40" fillId="0" borderId="2" xfId="34" applyNumberFormat="1" applyFont="1" applyFill="1" applyBorder="1" applyAlignment="1">
      <alignment horizontal="center" vertical="center" wrapText="1"/>
    </xf>
    <xf numFmtId="2" fontId="40" fillId="0" borderId="8" xfId="34" applyNumberFormat="1" applyFont="1" applyFill="1" applyBorder="1" applyAlignment="1">
      <alignment horizontal="center" vertical="center" wrapText="1"/>
    </xf>
    <xf numFmtId="2" fontId="40" fillId="0" borderId="6" xfId="34" applyNumberFormat="1" applyFont="1" applyFill="1" applyBorder="1" applyAlignment="1">
      <alignment horizontal="center" vertical="center" wrapText="1"/>
    </xf>
    <xf numFmtId="0" fontId="29" fillId="0" borderId="7" xfId="34" applyFont="1" applyFill="1" applyBorder="1" applyAlignment="1">
      <alignment horizontal="center" vertical="center" wrapText="1"/>
    </xf>
    <xf numFmtId="0" fontId="29" fillId="0" borderId="3" xfId="34" applyFont="1" applyFill="1" applyBorder="1" applyAlignment="1">
      <alignment horizontal="center" vertical="center" wrapText="1"/>
    </xf>
    <xf numFmtId="0" fontId="29" fillId="0" borderId="4" xfId="34" applyFont="1" applyFill="1" applyBorder="1" applyAlignment="1">
      <alignment horizontal="center" vertical="center" wrapText="1"/>
    </xf>
    <xf numFmtId="0" fontId="29" fillId="0" borderId="7" xfId="34" applyFont="1" applyFill="1" applyBorder="1" applyAlignment="1">
      <alignment horizontal="left" vertical="center"/>
    </xf>
    <xf numFmtId="0" fontId="29" fillId="0" borderId="4" xfId="34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7" fillId="0" borderId="0" xfId="2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29" fillId="0" borderId="0" xfId="2" applyNumberFormat="1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11" fillId="0" borderId="0" xfId="2" applyNumberFormat="1" applyFont="1" applyAlignment="1">
      <alignment horizontal="center" wrapText="1"/>
    </xf>
    <xf numFmtId="49" fontId="11" fillId="0" borderId="0" xfId="2" applyNumberFormat="1" applyFont="1" applyAlignment="1">
      <alignment horizontal="center"/>
    </xf>
    <xf numFmtId="0" fontId="15" fillId="0" borderId="0" xfId="2" applyFont="1" applyAlignment="1">
      <alignment horizontal="center" wrapText="1"/>
    </xf>
    <xf numFmtId="0" fontId="29" fillId="0" borderId="0" xfId="6" applyFont="1" applyFill="1" applyAlignment="1">
      <alignment horizontal="center" wrapText="1"/>
    </xf>
    <xf numFmtId="0" fontId="31" fillId="2" borderId="1" xfId="0" applyFont="1" applyFill="1" applyBorder="1" applyAlignment="1">
      <alignment horizontal="center" vertical="top" wrapText="1"/>
    </xf>
    <xf numFmtId="0" fontId="29" fillId="0" borderId="0" xfId="8" applyFont="1" applyAlignment="1">
      <alignment horizontal="center" wrapText="1"/>
    </xf>
    <xf numFmtId="0" fontId="44" fillId="0" borderId="0" xfId="2" applyFont="1" applyAlignment="1">
      <alignment horizontal="center"/>
    </xf>
    <xf numFmtId="0" fontId="63" fillId="0" borderId="0" xfId="2" applyFont="1" applyAlignment="1">
      <alignment horizontal="center" vertical="center" wrapText="1"/>
    </xf>
    <xf numFmtId="0" fontId="28" fillId="0" borderId="0" xfId="2" applyFont="1" applyAlignment="1">
      <alignment horizontal="left" wrapText="1"/>
    </xf>
    <xf numFmtId="0" fontId="64" fillId="0" borderId="0" xfId="2" applyFont="1" applyAlignment="1"/>
    <xf numFmtId="0" fontId="29" fillId="3" borderId="0" xfId="2" applyFont="1" applyFill="1" applyAlignment="1">
      <alignment horizontal="center" wrapText="1"/>
    </xf>
    <xf numFmtId="0" fontId="28" fillId="0" borderId="0" xfId="3" applyFont="1" applyAlignment="1">
      <alignment horizontal="center"/>
    </xf>
    <xf numFmtId="0" fontId="4" fillId="0" borderId="1" xfId="3" applyFont="1" applyBorder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63" fillId="0" borderId="0" xfId="2" applyFont="1" applyFill="1" applyAlignment="1">
      <alignment horizontal="center" vertical="center"/>
    </xf>
    <xf numFmtId="0" fontId="54" fillId="0" borderId="7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0" fontId="50" fillId="0" borderId="0" xfId="2" applyFont="1" applyAlignment="1">
      <alignment horizontal="left" wrapText="1"/>
    </xf>
    <xf numFmtId="0" fontId="54" fillId="0" borderId="7" xfId="0" applyFont="1" applyBorder="1" applyAlignment="1">
      <alignment horizontal="left" vertical="top" wrapText="1"/>
    </xf>
    <xf numFmtId="0" fontId="54" fillId="0" borderId="4" xfId="0" applyFont="1" applyBorder="1" applyAlignment="1">
      <alignment horizontal="left" vertical="top" wrapText="1"/>
    </xf>
    <xf numFmtId="0" fontId="51" fillId="0" borderId="7" xfId="2" applyFont="1" applyBorder="1" applyAlignment="1">
      <alignment horizontal="left" vertical="center" wrapText="1"/>
    </xf>
    <xf numFmtId="0" fontId="51" fillId="0" borderId="4" xfId="2" applyFont="1" applyBorder="1" applyAlignment="1">
      <alignment horizontal="left" vertical="center" wrapText="1"/>
    </xf>
    <xf numFmtId="0" fontId="51" fillId="0" borderId="7" xfId="2" applyFont="1" applyBorder="1" applyAlignment="1">
      <alignment horizontal="center" vertical="center" wrapText="1"/>
    </xf>
    <xf numFmtId="0" fontId="51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17" fillId="0" borderId="1" xfId="2" applyFont="1" applyBorder="1" applyAlignment="1">
      <alignment horizontal="center" vertical="top" wrapText="1"/>
    </xf>
  </cellXfs>
  <cellStyles count="36">
    <cellStyle name="Cell2" xfId="12"/>
    <cellStyle name="Comma [0]_irl tel sep5" xfId="13"/>
    <cellStyle name="Comma_irl tel sep5" xfId="14"/>
    <cellStyle name="Currency [0]_irl tel sep5" xfId="15"/>
    <cellStyle name="Currency_irl tel sep5" xfId="16"/>
    <cellStyle name="Normal_irl tel sep5" xfId="17"/>
    <cellStyle name="normбlnм_laroux" xfId="18"/>
    <cellStyle name="Гиперссылка" xfId="9" builtinId="8"/>
    <cellStyle name="Обычный" xfId="0" builtinId="0"/>
    <cellStyle name="Обычный 10" xfId="21"/>
    <cellStyle name="Обычный 10 2" xfId="22"/>
    <cellStyle name="Обычный 11" xfId="23"/>
    <cellStyle name="Обычный 12" xfId="24"/>
    <cellStyle name="Обычный 12 2" xfId="25"/>
    <cellStyle name="Обычный 13" xfId="26"/>
    <cellStyle name="Обычный 14" xfId="27"/>
    <cellStyle name="Обычный 15" xfId="35"/>
    <cellStyle name="Обычный 2" xfId="2"/>
    <cellStyle name="Обычный 2 2" xfId="34"/>
    <cellStyle name="Обычный 3" xfId="3"/>
    <cellStyle name="Обычный 3 2" xfId="28"/>
    <cellStyle name="Обычный 4" xfId="4"/>
    <cellStyle name="Обычный 5" xfId="1"/>
    <cellStyle name="Обычный 6" xfId="11"/>
    <cellStyle name="Обычный 6 2" xfId="29"/>
    <cellStyle name="Обычный 7" xfId="10"/>
    <cellStyle name="Обычный 7 2" xfId="30"/>
    <cellStyle name="Обычный 8" xfId="20"/>
    <cellStyle name="Обычный 8 2" xfId="31"/>
    <cellStyle name="Обычный 9" xfId="32"/>
    <cellStyle name="Обычный 9 2" xfId="33"/>
    <cellStyle name="Обычный_Расш.121,125 ит.д." xfId="6"/>
    <cellStyle name="Обычный_свод по аппарату" xfId="7"/>
    <cellStyle name="Обычный_школы" xfId="8"/>
    <cellStyle name="Стиль 1" xfId="5"/>
    <cellStyle name="Тысячи [0]_PR_KOMPL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7;%202023&#1078;&#1086;&#1089;&#1087;&#107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 расп"/>
      <sheetName val="111"/>
      <sheetName val="штат расп (2)"/>
      <sheetName val="111 (2)"/>
      <sheetName val="113"/>
      <sheetName val="121"/>
      <sheetName val="122"/>
      <sheetName val="соц.страх"/>
      <sheetName val="123"/>
      <sheetName val="139гсм"/>
      <sheetName val="139канц.хоз"/>
      <sheetName val="су"/>
      <sheetName val="эл"/>
      <sheetName val="теп"/>
      <sheetName val="142"/>
      <sheetName val="146"/>
      <sheetName val="151"/>
      <sheetName val="159"/>
      <sheetName val="пр47-159"/>
      <sheetName val="пр47"/>
      <sheetName val="пр50"/>
      <sheetName val="расч налог"/>
      <sheetName val="Роболенд"/>
      <sheetName val="Уч.года"/>
      <sheetName val="август"/>
      <sheetName val="день учит"/>
      <sheetName val="облфорум"/>
      <sheetName val="вло школы"/>
      <sheetName val="команд"/>
      <sheetName val="067 рас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D17">
            <v>185436.15524925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dilet.zan.kz/rus/docs/K1500000414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34"/>
  <sheetViews>
    <sheetView zoomScale="85" zoomScaleNormal="85" workbookViewId="0">
      <pane xSplit="1" topLeftCell="B1" activePane="topRight" state="frozen"/>
      <selection activeCell="E94" activeCellId="7" sqref="E13 E39 E55 E66 E75 E81 E89 E94"/>
      <selection pane="topRight" activeCell="E94" activeCellId="7" sqref="E13 E39 E55 E66 E75 E81 E89 E94"/>
    </sheetView>
  </sheetViews>
  <sheetFormatPr defaultRowHeight="15"/>
  <cols>
    <col min="1" max="1" width="7.28515625" style="1" customWidth="1"/>
    <col min="2" max="12" width="8.7109375" style="1" customWidth="1"/>
    <col min="13" max="13" width="9.140625" style="1"/>
    <col min="14" max="14" width="9.85546875" style="1" customWidth="1"/>
    <col min="15" max="22" width="9.140625" style="177"/>
    <col min="23" max="23" width="10.7109375" style="177" bestFit="1" customWidth="1"/>
    <col min="24" max="24" width="9.7109375" style="177" bestFit="1" customWidth="1"/>
    <col min="25" max="26" width="9.140625" style="177"/>
  </cols>
  <sheetData>
    <row r="1" spans="1:26">
      <c r="E1" s="6" t="s">
        <v>98</v>
      </c>
      <c r="G1" s="2"/>
    </row>
    <row r="2" spans="1:26">
      <c r="H2" s="2" t="s">
        <v>99</v>
      </c>
    </row>
    <row r="3" spans="1:26" ht="11.25" customHeight="1"/>
    <row r="4" spans="1:26">
      <c r="A4" s="3" t="s">
        <v>100</v>
      </c>
      <c r="E4" s="4">
        <v>2023</v>
      </c>
    </row>
    <row r="5" spans="1:26">
      <c r="A5" s="3" t="s">
        <v>101</v>
      </c>
      <c r="E5" s="4" t="s">
        <v>102</v>
      </c>
    </row>
    <row r="6" spans="1:26">
      <c r="A6" s="3" t="s">
        <v>103</v>
      </c>
      <c r="E6" s="4" t="s">
        <v>104</v>
      </c>
    </row>
    <row r="7" spans="1:26">
      <c r="A7" s="3" t="s">
        <v>105</v>
      </c>
      <c r="E7" s="4" t="s">
        <v>90</v>
      </c>
    </row>
    <row r="8" spans="1:26">
      <c r="A8" s="3" t="s">
        <v>106</v>
      </c>
      <c r="E8" s="4" t="s">
        <v>107</v>
      </c>
    </row>
    <row r="9" spans="1:26">
      <c r="A9" s="4" t="s">
        <v>298</v>
      </c>
      <c r="E9" s="42" t="s">
        <v>313</v>
      </c>
    </row>
    <row r="10" spans="1:26" s="7" customFormat="1" ht="15" customHeight="1">
      <c r="A10" s="532" t="s">
        <v>113</v>
      </c>
      <c r="B10" s="532" t="s">
        <v>455</v>
      </c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3" t="s">
        <v>456</v>
      </c>
      <c r="O10" s="534" t="s">
        <v>457</v>
      </c>
      <c r="P10" s="535"/>
      <c r="Q10" s="535"/>
      <c r="R10" s="535"/>
      <c r="S10" s="535"/>
      <c r="T10" s="535"/>
      <c r="U10" s="535"/>
      <c r="V10" s="535"/>
      <c r="W10" s="532" t="s">
        <v>458</v>
      </c>
      <c r="X10" s="532" t="s">
        <v>459</v>
      </c>
      <c r="Y10" s="536" t="s">
        <v>93</v>
      </c>
      <c r="Z10" s="536" t="s">
        <v>460</v>
      </c>
    </row>
    <row r="11" spans="1:26" s="7" customFormat="1" ht="26.25" customHeight="1">
      <c r="A11" s="532"/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3"/>
      <c r="O11" s="532" t="s">
        <v>461</v>
      </c>
      <c r="P11" s="532"/>
      <c r="Q11" s="532"/>
      <c r="R11" s="532" t="s">
        <v>462</v>
      </c>
      <c r="S11" s="532"/>
      <c r="T11" s="532" t="s">
        <v>463</v>
      </c>
      <c r="U11" s="532"/>
      <c r="V11" s="532" t="s">
        <v>464</v>
      </c>
      <c r="W11" s="532"/>
      <c r="X11" s="532"/>
      <c r="Y11" s="536"/>
      <c r="Z11" s="536"/>
    </row>
    <row r="12" spans="1:26" s="169" customFormat="1" ht="114.75" customHeight="1">
      <c r="A12" s="532"/>
      <c r="B12" s="170" t="s">
        <v>53</v>
      </c>
      <c r="C12" s="171" t="s">
        <v>54</v>
      </c>
      <c r="D12" s="170" t="s">
        <v>55</v>
      </c>
      <c r="E12" s="170" t="s">
        <v>56</v>
      </c>
      <c r="F12" s="170" t="s">
        <v>57</v>
      </c>
      <c r="G12" s="170" t="s">
        <v>58</v>
      </c>
      <c r="H12" s="170" t="s">
        <v>59</v>
      </c>
      <c r="I12" s="170" t="s">
        <v>96</v>
      </c>
      <c r="J12" s="170"/>
      <c r="K12" s="170"/>
      <c r="L12" s="170"/>
      <c r="M12" s="168" t="s">
        <v>465</v>
      </c>
      <c r="N12" s="533"/>
      <c r="O12" s="168" t="s">
        <v>466</v>
      </c>
      <c r="P12" s="168" t="s">
        <v>467</v>
      </c>
      <c r="Q12" s="168" t="s">
        <v>468</v>
      </c>
      <c r="R12" s="168" t="s">
        <v>466</v>
      </c>
      <c r="S12" s="168" t="s">
        <v>111</v>
      </c>
      <c r="T12" s="168" t="s">
        <v>466</v>
      </c>
      <c r="U12" s="168" t="s">
        <v>111</v>
      </c>
      <c r="V12" s="532"/>
      <c r="W12" s="532"/>
      <c r="X12" s="532"/>
      <c r="Y12" s="536"/>
      <c r="Z12" s="536"/>
    </row>
    <row r="13" spans="1:26">
      <c r="A13" s="523">
        <v>1</v>
      </c>
      <c r="B13" s="523">
        <v>2</v>
      </c>
      <c r="C13" s="523">
        <v>3</v>
      </c>
      <c r="D13" s="523">
        <v>4</v>
      </c>
      <c r="E13" s="523">
        <v>5</v>
      </c>
      <c r="F13" s="523">
        <v>6</v>
      </c>
      <c r="G13" s="523">
        <v>7</v>
      </c>
      <c r="H13" s="523">
        <v>8</v>
      </c>
      <c r="I13" s="523">
        <v>9</v>
      </c>
      <c r="J13" s="523">
        <v>10</v>
      </c>
      <c r="K13" s="523">
        <v>11</v>
      </c>
      <c r="L13" s="523">
        <v>12</v>
      </c>
      <c r="M13" s="523">
        <v>13</v>
      </c>
      <c r="N13" s="523">
        <v>14</v>
      </c>
      <c r="O13" s="523">
        <v>15</v>
      </c>
      <c r="P13" s="523">
        <v>16</v>
      </c>
      <c r="Q13" s="523">
        <v>17</v>
      </c>
      <c r="R13" s="523">
        <v>18</v>
      </c>
      <c r="S13" s="523">
        <v>19</v>
      </c>
      <c r="T13" s="523">
        <v>20</v>
      </c>
      <c r="U13" s="523">
        <v>21</v>
      </c>
      <c r="V13" s="523">
        <v>22</v>
      </c>
      <c r="W13" s="523">
        <v>23</v>
      </c>
      <c r="X13" s="523">
        <v>24</v>
      </c>
      <c r="Y13" s="523">
        <v>25</v>
      </c>
      <c r="Z13" s="523">
        <v>26</v>
      </c>
    </row>
    <row r="14" spans="1:26" s="233" customFormat="1" ht="12.75">
      <c r="A14" s="523" t="s">
        <v>469</v>
      </c>
      <c r="B14" s="523" t="s">
        <v>108</v>
      </c>
      <c r="C14" s="523" t="s">
        <v>108</v>
      </c>
      <c r="D14" s="523" t="s">
        <v>108</v>
      </c>
      <c r="E14" s="523" t="s">
        <v>108</v>
      </c>
      <c r="F14" s="523" t="s">
        <v>108</v>
      </c>
      <c r="G14" s="523" t="s">
        <v>108</v>
      </c>
      <c r="H14" s="523" t="s">
        <v>108</v>
      </c>
      <c r="I14" s="523" t="s">
        <v>108</v>
      </c>
      <c r="J14" s="523" t="s">
        <v>108</v>
      </c>
      <c r="K14" s="523" t="s">
        <v>108</v>
      </c>
      <c r="L14" s="523" t="s">
        <v>108</v>
      </c>
      <c r="M14" s="523" t="s">
        <v>108</v>
      </c>
      <c r="N14" s="523" t="s">
        <v>110</v>
      </c>
      <c r="O14" s="523" t="s">
        <v>108</v>
      </c>
      <c r="P14" s="523" t="s">
        <v>1</v>
      </c>
      <c r="Q14" s="523" t="s">
        <v>110</v>
      </c>
      <c r="R14" s="523" t="s">
        <v>108</v>
      </c>
      <c r="S14" s="523" t="s">
        <v>110</v>
      </c>
      <c r="T14" s="523" t="s">
        <v>108</v>
      </c>
      <c r="U14" s="523" t="s">
        <v>110</v>
      </c>
      <c r="V14" s="523" t="s">
        <v>110</v>
      </c>
      <c r="W14" s="523" t="s">
        <v>110</v>
      </c>
      <c r="X14" s="523" t="s">
        <v>110</v>
      </c>
      <c r="Y14" s="523" t="s">
        <v>110</v>
      </c>
      <c r="Z14" s="523" t="s">
        <v>110</v>
      </c>
    </row>
    <row r="15" spans="1:26" s="245" customFormat="1" ht="12.75">
      <c r="A15" s="235" t="s">
        <v>48</v>
      </c>
      <c r="B15" s="523"/>
      <c r="C15" s="523"/>
      <c r="D15" s="523"/>
      <c r="E15" s="523"/>
      <c r="F15" s="523"/>
      <c r="G15" s="523"/>
      <c r="H15" s="523"/>
      <c r="I15" s="523">
        <v>1</v>
      </c>
      <c r="J15" s="523"/>
      <c r="K15" s="523"/>
      <c r="L15" s="523"/>
      <c r="M15" s="523">
        <f>SUM(B15:L15)</f>
        <v>1</v>
      </c>
      <c r="N15" s="238">
        <f>(I15*17697*6.95)/1000</f>
        <v>122.99415</v>
      </c>
      <c r="O15" s="235"/>
      <c r="P15" s="235"/>
      <c r="Q15" s="182"/>
      <c r="R15" s="235"/>
      <c r="S15" s="235"/>
      <c r="T15" s="235"/>
      <c r="U15" s="235"/>
      <c r="V15" s="167">
        <f>Q15+S15+U15</f>
        <v>0</v>
      </c>
      <c r="W15" s="182">
        <f>N15+V15</f>
        <v>122.99415</v>
      </c>
      <c r="X15" s="182">
        <f>W15*12</f>
        <v>1475.9298000000001</v>
      </c>
      <c r="Y15" s="182">
        <f>(N15*10%)*12</f>
        <v>147.59298000000001</v>
      </c>
      <c r="Z15" s="182">
        <f>X15+Y15</f>
        <v>1623.5227800000002</v>
      </c>
    </row>
    <row r="16" spans="1:26" s="245" customFormat="1" ht="12.75">
      <c r="A16" s="235" t="s">
        <v>49</v>
      </c>
      <c r="B16" s="523"/>
      <c r="C16" s="523"/>
      <c r="D16" s="523">
        <v>1</v>
      </c>
      <c r="E16" s="523"/>
      <c r="F16" s="523"/>
      <c r="G16" s="523"/>
      <c r="H16" s="523">
        <v>3</v>
      </c>
      <c r="I16" s="523">
        <v>1</v>
      </c>
      <c r="J16" s="523"/>
      <c r="K16" s="523"/>
      <c r="L16" s="523"/>
      <c r="M16" s="523">
        <f t="shared" ref="M16:M18" si="0">SUM(B16:L16)</f>
        <v>5</v>
      </c>
      <c r="N16" s="238">
        <f>(D16*17697*5.75+G16*17697*6.25+H16*17697*6.42+I16*17697*6.6)/1000</f>
        <v>559.40216999999996</v>
      </c>
      <c r="O16" s="235"/>
      <c r="P16" s="235"/>
      <c r="Q16" s="182"/>
      <c r="R16" s="235"/>
      <c r="S16" s="182"/>
      <c r="T16" s="235"/>
      <c r="U16" s="235"/>
      <c r="V16" s="167">
        <f t="shared" ref="V16:V27" si="1">Q16+S16+U16</f>
        <v>0</v>
      </c>
      <c r="W16" s="182">
        <f t="shared" ref="W16:W27" si="2">N16+V16</f>
        <v>559.40216999999996</v>
      </c>
      <c r="X16" s="182">
        <f t="shared" ref="X16:X18" si="3">W16*12</f>
        <v>6712.8260399999999</v>
      </c>
      <c r="Y16" s="182">
        <f t="shared" ref="Y16:Y27" si="4">(N16*10%)*12</f>
        <v>671.28260399999999</v>
      </c>
      <c r="Z16" s="182">
        <f t="shared" ref="Z16:Z28" si="5">X16+Y16</f>
        <v>7384.1086439999999</v>
      </c>
    </row>
    <row r="17" spans="1:26" s="245" customFormat="1" ht="12.75">
      <c r="A17" s="235" t="s">
        <v>50</v>
      </c>
      <c r="B17" s="523"/>
      <c r="C17" s="523">
        <v>1</v>
      </c>
      <c r="D17" s="523"/>
      <c r="E17" s="523"/>
      <c r="F17" s="523">
        <v>1</v>
      </c>
      <c r="G17" s="523"/>
      <c r="H17" s="523"/>
      <c r="I17" s="523"/>
      <c r="J17" s="523"/>
      <c r="K17" s="523"/>
      <c r="L17" s="523"/>
      <c r="M17" s="523">
        <f t="shared" si="0"/>
        <v>2</v>
      </c>
      <c r="N17" s="238">
        <f>(C17*17697*5.36+F17*17697*5.82)/1000</f>
        <v>197.85246000000001</v>
      </c>
      <c r="O17" s="235"/>
      <c r="P17" s="235"/>
      <c r="Q17" s="235"/>
      <c r="R17" s="235"/>
      <c r="S17" s="235"/>
      <c r="T17" s="235"/>
      <c r="U17" s="235"/>
      <c r="V17" s="167">
        <f t="shared" si="1"/>
        <v>0</v>
      </c>
      <c r="W17" s="182">
        <f t="shared" si="2"/>
        <v>197.85246000000001</v>
      </c>
      <c r="X17" s="182">
        <f t="shared" si="3"/>
        <v>2374.2295199999999</v>
      </c>
      <c r="Y17" s="182">
        <f t="shared" si="4"/>
        <v>237.42295200000001</v>
      </c>
      <c r="Z17" s="182">
        <f t="shared" si="5"/>
        <v>2611.6524719999998</v>
      </c>
    </row>
    <row r="18" spans="1:26" s="245" customFormat="1" ht="12.75">
      <c r="A18" s="235" t="s">
        <v>69</v>
      </c>
      <c r="B18" s="523"/>
      <c r="C18" s="523"/>
      <c r="D18" s="523">
        <v>1</v>
      </c>
      <c r="E18" s="523"/>
      <c r="F18" s="523">
        <v>4</v>
      </c>
      <c r="G18" s="523"/>
      <c r="H18" s="523">
        <v>1</v>
      </c>
      <c r="I18" s="523">
        <v>2</v>
      </c>
      <c r="J18" s="523"/>
      <c r="K18" s="523"/>
      <c r="L18" s="523"/>
      <c r="M18" s="523">
        <f t="shared" si="0"/>
        <v>8</v>
      </c>
      <c r="N18" s="238">
        <f>(B18*17697*4.93+C18*17697*5.05+D18*17697*5.19+E18*17697*5.34+F18*17697*5.48+G18*17697*5.63+H18*17697*5.79+I18*17697*5.95)/1000</f>
        <v>792.82560000000012</v>
      </c>
      <c r="O18" s="235"/>
      <c r="P18" s="235"/>
      <c r="Q18" s="235"/>
      <c r="R18" s="235"/>
      <c r="S18" s="235"/>
      <c r="T18" s="235"/>
      <c r="U18" s="235"/>
      <c r="V18" s="167">
        <f t="shared" si="1"/>
        <v>0</v>
      </c>
      <c r="W18" s="182">
        <f t="shared" si="2"/>
        <v>792.82560000000012</v>
      </c>
      <c r="X18" s="182">
        <f t="shared" si="3"/>
        <v>9513.9072000000015</v>
      </c>
      <c r="Y18" s="182">
        <f t="shared" si="4"/>
        <v>951.39072000000021</v>
      </c>
      <c r="Z18" s="182">
        <f t="shared" si="5"/>
        <v>10465.297920000001</v>
      </c>
    </row>
    <row r="19" spans="1:26" s="251" customFormat="1" ht="17.25" customHeight="1">
      <c r="A19" s="246"/>
      <c r="B19" s="247" t="s">
        <v>60</v>
      </c>
      <c r="C19" s="248" t="s">
        <v>61</v>
      </c>
      <c r="D19" s="247" t="s">
        <v>62</v>
      </c>
      <c r="E19" s="247" t="s">
        <v>63</v>
      </c>
      <c r="F19" s="247" t="s">
        <v>64</v>
      </c>
      <c r="G19" s="247" t="s">
        <v>65</v>
      </c>
      <c r="H19" s="247" t="s">
        <v>66</v>
      </c>
      <c r="I19" s="247" t="s">
        <v>67</v>
      </c>
      <c r="J19" s="247" t="s">
        <v>58</v>
      </c>
      <c r="K19" s="247" t="s">
        <v>59</v>
      </c>
      <c r="L19" s="247" t="s">
        <v>96</v>
      </c>
      <c r="M19" s="246"/>
      <c r="N19" s="246"/>
      <c r="O19" s="249"/>
      <c r="P19" s="249"/>
      <c r="Q19" s="249"/>
      <c r="R19" s="249"/>
      <c r="S19" s="249"/>
      <c r="T19" s="249"/>
      <c r="U19" s="249"/>
      <c r="V19" s="250"/>
      <c r="W19" s="182"/>
      <c r="X19" s="182"/>
      <c r="Y19" s="182"/>
      <c r="Z19" s="182"/>
    </row>
    <row r="20" spans="1:26" s="245" customFormat="1" ht="12.75">
      <c r="A20" s="523" t="s">
        <v>70</v>
      </c>
      <c r="B20" s="234"/>
      <c r="C20" s="234"/>
      <c r="D20" s="234">
        <v>1</v>
      </c>
      <c r="E20" s="234"/>
      <c r="F20" s="234">
        <v>7</v>
      </c>
      <c r="G20" s="234">
        <v>9</v>
      </c>
      <c r="H20" s="234">
        <v>2</v>
      </c>
      <c r="I20" s="234">
        <v>4</v>
      </c>
      <c r="J20" s="234">
        <v>8</v>
      </c>
      <c r="K20" s="234">
        <v>5</v>
      </c>
      <c r="L20" s="193">
        <v>13</v>
      </c>
      <c r="M20" s="523">
        <f>SUM(B20:L20)</f>
        <v>49</v>
      </c>
      <c r="N20" s="9">
        <f>(C20*17697*4.37+D20*17697*4.45+E20*17697*4.53+F20*17697*4.62+G20*17697*4.7+H20*17697*4.79+I20*17697*4.87+J20*17697*4.97+K20*17697*5.06+L20*17697*5.16)/1000</f>
        <v>4252.4121299999997</v>
      </c>
      <c r="O20" s="234">
        <v>1</v>
      </c>
      <c r="P20" s="234" t="s">
        <v>472</v>
      </c>
      <c r="Q20" s="252">
        <f>3450*17/1000</f>
        <v>58.65</v>
      </c>
      <c r="R20" s="236"/>
      <c r="S20" s="236"/>
      <c r="T20" s="235"/>
      <c r="U20" s="235"/>
      <c r="V20" s="167">
        <f t="shared" si="1"/>
        <v>58.65</v>
      </c>
      <c r="W20" s="182">
        <f t="shared" si="2"/>
        <v>4311.0621299999993</v>
      </c>
      <c r="X20" s="182">
        <f t="shared" ref="X20:X28" si="6">W20*12</f>
        <v>51732.745559999996</v>
      </c>
      <c r="Y20" s="182">
        <f t="shared" si="4"/>
        <v>5102.8945560000002</v>
      </c>
      <c r="Z20" s="182">
        <f t="shared" si="5"/>
        <v>56835.640115999995</v>
      </c>
    </row>
    <row r="21" spans="1:26" s="245" customFormat="1" ht="12.75">
      <c r="A21" s="235" t="s">
        <v>51</v>
      </c>
      <c r="B21" s="236"/>
      <c r="C21" s="236">
        <v>3</v>
      </c>
      <c r="D21" s="236">
        <v>1</v>
      </c>
      <c r="E21" s="236">
        <v>1</v>
      </c>
      <c r="F21" s="236"/>
      <c r="G21" s="236">
        <v>1</v>
      </c>
      <c r="H21" s="236"/>
      <c r="I21" s="236">
        <v>1</v>
      </c>
      <c r="J21" s="236">
        <v>2</v>
      </c>
      <c r="K21" s="236"/>
      <c r="L21" s="235">
        <v>1</v>
      </c>
      <c r="M21" s="523">
        <f>SUM(B21:L21)</f>
        <v>10</v>
      </c>
      <c r="N21" s="9">
        <f>(B21*17697*4.1+C21*17697*4.14+D21*17697*4.19+E21*17697*4.23+F21*17697*4.27+G21*17697*4.43+H21*17697*4.46+I21*17697*4.51+J21*17697*4.61+K21*17697*4.71+L21*17697*4.83)/1000</f>
        <v>775.65950999999995</v>
      </c>
      <c r="O21" s="235"/>
      <c r="P21" s="235"/>
      <c r="Q21" s="235"/>
      <c r="R21" s="235"/>
      <c r="S21" s="235"/>
      <c r="T21" s="235"/>
      <c r="U21" s="235"/>
      <c r="V21" s="167">
        <f t="shared" si="1"/>
        <v>0</v>
      </c>
      <c r="W21" s="182">
        <f t="shared" si="2"/>
        <v>775.65950999999995</v>
      </c>
      <c r="X21" s="182">
        <f t="shared" si="6"/>
        <v>9307.9141199999995</v>
      </c>
      <c r="Y21" s="182">
        <f t="shared" si="4"/>
        <v>930.79141200000004</v>
      </c>
      <c r="Z21" s="182">
        <f t="shared" si="5"/>
        <v>10238.705532</v>
      </c>
    </row>
    <row r="22" spans="1:26" s="245" customFormat="1" ht="12.75">
      <c r="A22" s="235" t="s">
        <v>68</v>
      </c>
      <c r="B22" s="236"/>
      <c r="C22" s="236"/>
      <c r="D22" s="236"/>
      <c r="E22" s="236"/>
      <c r="F22" s="236"/>
      <c r="G22" s="236"/>
      <c r="H22" s="236"/>
      <c r="I22" s="236"/>
      <c r="J22" s="236"/>
      <c r="K22" s="236">
        <v>1</v>
      </c>
      <c r="L22" s="235"/>
      <c r="M22" s="523">
        <f>SUM(B22:L22)</f>
        <v>1</v>
      </c>
      <c r="N22" s="9">
        <f>(B22*17697*3.31+C22*17697*3.35+D22*17697*3.39+E22*17697*3.43+F22*17697*3.46+G22*17697*3.5+H22*17697*3.54+I22*17697*3.57+J22*17697*3.61+K22*17697*3.65+L22*17697*3.68)/1000</f>
        <v>64.594049999999996</v>
      </c>
      <c r="O22" s="235"/>
      <c r="P22" s="235"/>
      <c r="Q22" s="235"/>
      <c r="R22" s="235"/>
      <c r="S22" s="235"/>
      <c r="T22" s="235"/>
      <c r="U22" s="235"/>
      <c r="V22" s="167">
        <f t="shared" si="1"/>
        <v>0</v>
      </c>
      <c r="W22" s="182">
        <f t="shared" si="2"/>
        <v>64.594049999999996</v>
      </c>
      <c r="X22" s="182">
        <f t="shared" si="6"/>
        <v>775.12860000000001</v>
      </c>
      <c r="Y22" s="182">
        <f t="shared" si="4"/>
        <v>77.512860000000003</v>
      </c>
      <c r="Z22" s="182">
        <f t="shared" si="5"/>
        <v>852.64146000000005</v>
      </c>
    </row>
    <row r="23" spans="1:26" s="245" customFormat="1" ht="12.75">
      <c r="A23" s="235" t="s">
        <v>52</v>
      </c>
      <c r="B23" s="236">
        <v>2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5"/>
      <c r="M23" s="523">
        <f>SUM(B23:L23)</f>
        <v>2</v>
      </c>
      <c r="N23" s="9">
        <f>(B23*17697*2.94+C23*17697*2.98+D23*17697*3.01+E23*17697*3.04+F23*17697*3.08+G23*17697*3.12+H23*17697*3.16+I23*17697*3.19+J23*17697*3.22+K23*17697*3.25+L23*17697*3.29)/1000</f>
        <v>104.05836000000001</v>
      </c>
      <c r="O23" s="235"/>
      <c r="P23" s="235"/>
      <c r="Q23" s="235"/>
      <c r="R23" s="235"/>
      <c r="S23" s="235"/>
      <c r="T23" s="235"/>
      <c r="U23" s="235"/>
      <c r="V23" s="167">
        <f t="shared" si="1"/>
        <v>0</v>
      </c>
      <c r="W23" s="182">
        <f t="shared" si="2"/>
        <v>104.05836000000001</v>
      </c>
      <c r="X23" s="182">
        <f t="shared" si="6"/>
        <v>1248.7003200000001</v>
      </c>
      <c r="Y23" s="182">
        <f t="shared" si="4"/>
        <v>124.87003200000001</v>
      </c>
      <c r="Z23" s="182">
        <f t="shared" si="5"/>
        <v>1373.5703520000002</v>
      </c>
    </row>
    <row r="24" spans="1:26" s="245" customFormat="1" ht="25.5">
      <c r="A24" s="523" t="s">
        <v>109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167"/>
      <c r="W24" s="182"/>
      <c r="X24" s="182"/>
      <c r="Y24" s="182"/>
      <c r="Z24" s="182"/>
    </row>
    <row r="25" spans="1:26" s="245" customFormat="1" ht="12.75">
      <c r="A25" s="235">
        <v>1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>
        <v>1</v>
      </c>
      <c r="N25" s="167">
        <f>(M25*17697*2.77)/1000</f>
        <v>49.020690000000002</v>
      </c>
      <c r="O25" s="235"/>
      <c r="P25" s="235"/>
      <c r="Q25" s="235"/>
      <c r="R25" s="235"/>
      <c r="S25" s="235"/>
      <c r="T25" s="235"/>
      <c r="U25" s="235"/>
      <c r="V25" s="167">
        <f t="shared" si="1"/>
        <v>0</v>
      </c>
      <c r="W25" s="182">
        <f t="shared" si="2"/>
        <v>49.020690000000002</v>
      </c>
      <c r="X25" s="182">
        <f t="shared" si="6"/>
        <v>588.24828000000002</v>
      </c>
      <c r="Y25" s="182">
        <f t="shared" si="4"/>
        <v>58.824828000000011</v>
      </c>
      <c r="Z25" s="182">
        <f t="shared" si="5"/>
        <v>647.07310800000005</v>
      </c>
    </row>
    <row r="26" spans="1:26" s="245" customFormat="1" ht="12.75">
      <c r="A26" s="235">
        <v>2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>
        <v>8.25</v>
      </c>
      <c r="N26" s="167">
        <f>(M26*17697*2.81)/1000</f>
        <v>410.26070250000004</v>
      </c>
      <c r="O26" s="235"/>
      <c r="P26" s="235"/>
      <c r="Q26" s="235"/>
      <c r="R26" s="235"/>
      <c r="S26" s="235"/>
      <c r="T26" s="235">
        <v>4</v>
      </c>
      <c r="U26" s="182">
        <v>21.2</v>
      </c>
      <c r="V26" s="167">
        <f>Q26+S26+U26</f>
        <v>21.2</v>
      </c>
      <c r="W26" s="182">
        <f>N26+V26</f>
        <v>431.46070250000002</v>
      </c>
      <c r="X26" s="182">
        <f t="shared" si="6"/>
        <v>5177.5284300000003</v>
      </c>
      <c r="Y26" s="182">
        <f t="shared" si="4"/>
        <v>492.31284300000004</v>
      </c>
      <c r="Z26" s="182">
        <f t="shared" si="5"/>
        <v>5669.841273</v>
      </c>
    </row>
    <row r="27" spans="1:26" s="245" customFormat="1" ht="12.75">
      <c r="A27" s="235">
        <v>3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>
        <v>3</v>
      </c>
      <c r="N27" s="167">
        <f>(M27*17697*2.84)/1000</f>
        <v>150.77843999999999</v>
      </c>
      <c r="O27" s="235"/>
      <c r="P27" s="235"/>
      <c r="Q27" s="235"/>
      <c r="R27" s="235"/>
      <c r="S27" s="235"/>
      <c r="T27" s="235"/>
      <c r="U27" s="235"/>
      <c r="V27" s="167">
        <f t="shared" si="1"/>
        <v>0</v>
      </c>
      <c r="W27" s="182">
        <f t="shared" si="2"/>
        <v>150.77843999999999</v>
      </c>
      <c r="X27" s="182">
        <f t="shared" si="6"/>
        <v>1809.3412799999999</v>
      </c>
      <c r="Y27" s="182">
        <f t="shared" si="4"/>
        <v>180.93412799999999</v>
      </c>
      <c r="Z27" s="182">
        <f t="shared" si="5"/>
        <v>1990.275408</v>
      </c>
    </row>
    <row r="28" spans="1:26" s="245" customFormat="1" ht="12.75">
      <c r="A28" s="235">
        <v>4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>
        <v>2</v>
      </c>
      <c r="N28" s="167">
        <f>(M28*17697*2.89)/1000</f>
        <v>102.28866000000001</v>
      </c>
      <c r="O28" s="235"/>
      <c r="P28" s="235"/>
      <c r="Q28" s="235"/>
      <c r="R28" s="235">
        <v>2</v>
      </c>
      <c r="S28" s="182">
        <v>12.4</v>
      </c>
      <c r="T28" s="235"/>
      <c r="U28" s="235"/>
      <c r="V28" s="167">
        <f>Q28+S28+U28</f>
        <v>12.4</v>
      </c>
      <c r="W28" s="182">
        <f>N28+V28</f>
        <v>114.68866000000001</v>
      </c>
      <c r="X28" s="182">
        <f t="shared" si="6"/>
        <v>1376.2639200000001</v>
      </c>
      <c r="Y28" s="182">
        <f>(N28*10%)*12</f>
        <v>122.74639200000001</v>
      </c>
      <c r="Z28" s="182">
        <f t="shared" si="5"/>
        <v>1499.0103120000001</v>
      </c>
    </row>
    <row r="29" spans="1:26" s="245" customFormat="1" ht="12.75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181">
        <f>SUM(M15:M28)</f>
        <v>92.25</v>
      </c>
      <c r="N29" s="189">
        <f>SUM(N15:N28)</f>
        <v>7582.1469225000001</v>
      </c>
      <c r="O29" s="10">
        <f t="shared" ref="O29:U29" si="7">SUM(O15:O28)</f>
        <v>1</v>
      </c>
      <c r="P29" s="10"/>
      <c r="Q29" s="189">
        <f t="shared" si="7"/>
        <v>58.65</v>
      </c>
      <c r="R29" s="189">
        <f t="shared" si="7"/>
        <v>2</v>
      </c>
      <c r="S29" s="189">
        <f t="shared" si="7"/>
        <v>12.4</v>
      </c>
      <c r="T29" s="189">
        <f t="shared" si="7"/>
        <v>4</v>
      </c>
      <c r="U29" s="189">
        <f t="shared" si="7"/>
        <v>21.2</v>
      </c>
      <c r="V29" s="189">
        <f>SUM(V15:V28)</f>
        <v>92.25</v>
      </c>
      <c r="W29" s="189">
        <f>SUM(W15:W28)-0.089</f>
        <v>7674.3079225000001</v>
      </c>
      <c r="X29" s="189">
        <f>SUM(X15:X28)-3</f>
        <v>92089.763069999986</v>
      </c>
      <c r="Y29" s="189">
        <f>SUM(Y15:Y28)-1</f>
        <v>9097.576307000003</v>
      </c>
      <c r="Z29" s="189">
        <f>SUM(Z15:Z28)</f>
        <v>101191.33937699997</v>
      </c>
    </row>
    <row r="31" spans="1:26">
      <c r="X31" s="177" t="s">
        <v>47</v>
      </c>
    </row>
    <row r="32" spans="1:26">
      <c r="C32" s="237" t="s">
        <v>2</v>
      </c>
      <c r="D32" s="237"/>
      <c r="H32" s="237" t="s">
        <v>82</v>
      </c>
    </row>
    <row r="33" spans="3:8">
      <c r="C33" s="282"/>
      <c r="D33" s="282"/>
      <c r="H33" s="282"/>
    </row>
    <row r="34" spans="3:8">
      <c r="C34" s="237" t="s">
        <v>112</v>
      </c>
      <c r="D34" s="237"/>
      <c r="H34" s="237" t="s">
        <v>71</v>
      </c>
    </row>
  </sheetData>
  <mergeCells count="12">
    <mergeCell ref="Y10:Y12"/>
    <mergeCell ref="Z10:Z12"/>
    <mergeCell ref="O11:Q11"/>
    <mergeCell ref="R11:S11"/>
    <mergeCell ref="T11:U11"/>
    <mergeCell ref="V11:V12"/>
    <mergeCell ref="X10:X12"/>
    <mergeCell ref="A10:A12"/>
    <mergeCell ref="B10:M11"/>
    <mergeCell ref="N10:N12"/>
    <mergeCell ref="O10:V10"/>
    <mergeCell ref="W10:W12"/>
  </mergeCells>
  <pageMargins left="0.39370078740157483" right="0.39370078740157483" top="0.74803149606299213" bottom="0.19685039370078741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8"/>
  <sheetViews>
    <sheetView topLeftCell="A19" zoomScaleNormal="100" workbookViewId="0">
      <selection activeCell="B12" sqref="B12"/>
    </sheetView>
  </sheetViews>
  <sheetFormatPr defaultRowHeight="12.75"/>
  <cols>
    <col min="1" max="1" width="30.85546875" style="42" customWidth="1"/>
    <col min="2" max="2" width="26.42578125" style="42" customWidth="1"/>
    <col min="3" max="3" width="24.42578125" style="42" customWidth="1"/>
    <col min="4" max="4" width="15.85546875" style="32" customWidth="1"/>
    <col min="5" max="256" width="9.140625" style="32"/>
    <col min="257" max="257" width="29.42578125" style="32" customWidth="1"/>
    <col min="258" max="258" width="28.7109375" style="32" customWidth="1"/>
    <col min="259" max="259" width="24.42578125" style="32" customWidth="1"/>
    <col min="260" max="260" width="15.85546875" style="32" customWidth="1"/>
    <col min="261" max="512" width="9.140625" style="32"/>
    <col min="513" max="513" width="29.42578125" style="32" customWidth="1"/>
    <col min="514" max="514" width="28.7109375" style="32" customWidth="1"/>
    <col min="515" max="515" width="24.42578125" style="32" customWidth="1"/>
    <col min="516" max="516" width="15.85546875" style="32" customWidth="1"/>
    <col min="517" max="768" width="9.140625" style="32"/>
    <col min="769" max="769" width="29.42578125" style="32" customWidth="1"/>
    <col min="770" max="770" width="28.7109375" style="32" customWidth="1"/>
    <col min="771" max="771" width="24.42578125" style="32" customWidth="1"/>
    <col min="772" max="772" width="15.85546875" style="32" customWidth="1"/>
    <col min="773" max="1024" width="9.140625" style="32"/>
    <col min="1025" max="1025" width="29.42578125" style="32" customWidth="1"/>
    <col min="1026" max="1026" width="28.7109375" style="32" customWidth="1"/>
    <col min="1027" max="1027" width="24.42578125" style="32" customWidth="1"/>
    <col min="1028" max="1028" width="15.85546875" style="32" customWidth="1"/>
    <col min="1029" max="1280" width="9.140625" style="32"/>
    <col min="1281" max="1281" width="29.42578125" style="32" customWidth="1"/>
    <col min="1282" max="1282" width="28.7109375" style="32" customWidth="1"/>
    <col min="1283" max="1283" width="24.42578125" style="32" customWidth="1"/>
    <col min="1284" max="1284" width="15.85546875" style="32" customWidth="1"/>
    <col min="1285" max="1536" width="9.140625" style="32"/>
    <col min="1537" max="1537" width="29.42578125" style="32" customWidth="1"/>
    <col min="1538" max="1538" width="28.7109375" style="32" customWidth="1"/>
    <col min="1539" max="1539" width="24.42578125" style="32" customWidth="1"/>
    <col min="1540" max="1540" width="15.85546875" style="32" customWidth="1"/>
    <col min="1541" max="1792" width="9.140625" style="32"/>
    <col min="1793" max="1793" width="29.42578125" style="32" customWidth="1"/>
    <col min="1794" max="1794" width="28.7109375" style="32" customWidth="1"/>
    <col min="1795" max="1795" width="24.42578125" style="32" customWidth="1"/>
    <col min="1796" max="1796" width="15.85546875" style="32" customWidth="1"/>
    <col min="1797" max="2048" width="9.140625" style="32"/>
    <col min="2049" max="2049" width="29.42578125" style="32" customWidth="1"/>
    <col min="2050" max="2050" width="28.7109375" style="32" customWidth="1"/>
    <col min="2051" max="2051" width="24.42578125" style="32" customWidth="1"/>
    <col min="2052" max="2052" width="15.85546875" style="32" customWidth="1"/>
    <col min="2053" max="2304" width="9.140625" style="32"/>
    <col min="2305" max="2305" width="29.42578125" style="32" customWidth="1"/>
    <col min="2306" max="2306" width="28.7109375" style="32" customWidth="1"/>
    <col min="2307" max="2307" width="24.42578125" style="32" customWidth="1"/>
    <col min="2308" max="2308" width="15.85546875" style="32" customWidth="1"/>
    <col min="2309" max="2560" width="9.140625" style="32"/>
    <col min="2561" max="2561" width="29.42578125" style="32" customWidth="1"/>
    <col min="2562" max="2562" width="28.7109375" style="32" customWidth="1"/>
    <col min="2563" max="2563" width="24.42578125" style="32" customWidth="1"/>
    <col min="2564" max="2564" width="15.85546875" style="32" customWidth="1"/>
    <col min="2565" max="2816" width="9.140625" style="32"/>
    <col min="2817" max="2817" width="29.42578125" style="32" customWidth="1"/>
    <col min="2818" max="2818" width="28.7109375" style="32" customWidth="1"/>
    <col min="2819" max="2819" width="24.42578125" style="32" customWidth="1"/>
    <col min="2820" max="2820" width="15.85546875" style="32" customWidth="1"/>
    <col min="2821" max="3072" width="9.140625" style="32"/>
    <col min="3073" max="3073" width="29.42578125" style="32" customWidth="1"/>
    <col min="3074" max="3074" width="28.7109375" style="32" customWidth="1"/>
    <col min="3075" max="3075" width="24.42578125" style="32" customWidth="1"/>
    <col min="3076" max="3076" width="15.85546875" style="32" customWidth="1"/>
    <col min="3077" max="3328" width="9.140625" style="32"/>
    <col min="3329" max="3329" width="29.42578125" style="32" customWidth="1"/>
    <col min="3330" max="3330" width="28.7109375" style="32" customWidth="1"/>
    <col min="3331" max="3331" width="24.42578125" style="32" customWidth="1"/>
    <col min="3332" max="3332" width="15.85546875" style="32" customWidth="1"/>
    <col min="3333" max="3584" width="9.140625" style="32"/>
    <col min="3585" max="3585" width="29.42578125" style="32" customWidth="1"/>
    <col min="3586" max="3586" width="28.7109375" style="32" customWidth="1"/>
    <col min="3587" max="3587" width="24.42578125" style="32" customWidth="1"/>
    <col min="3588" max="3588" width="15.85546875" style="32" customWidth="1"/>
    <col min="3589" max="3840" width="9.140625" style="32"/>
    <col min="3841" max="3841" width="29.42578125" style="32" customWidth="1"/>
    <col min="3842" max="3842" width="28.7109375" style="32" customWidth="1"/>
    <col min="3843" max="3843" width="24.42578125" style="32" customWidth="1"/>
    <col min="3844" max="3844" width="15.85546875" style="32" customWidth="1"/>
    <col min="3845" max="4096" width="9.140625" style="32"/>
    <col min="4097" max="4097" width="29.42578125" style="32" customWidth="1"/>
    <col min="4098" max="4098" width="28.7109375" style="32" customWidth="1"/>
    <col min="4099" max="4099" width="24.42578125" style="32" customWidth="1"/>
    <col min="4100" max="4100" width="15.85546875" style="32" customWidth="1"/>
    <col min="4101" max="4352" width="9.140625" style="32"/>
    <col min="4353" max="4353" width="29.42578125" style="32" customWidth="1"/>
    <col min="4354" max="4354" width="28.7109375" style="32" customWidth="1"/>
    <col min="4355" max="4355" width="24.42578125" style="32" customWidth="1"/>
    <col min="4356" max="4356" width="15.85546875" style="32" customWidth="1"/>
    <col min="4357" max="4608" width="9.140625" style="32"/>
    <col min="4609" max="4609" width="29.42578125" style="32" customWidth="1"/>
    <col min="4610" max="4610" width="28.7109375" style="32" customWidth="1"/>
    <col min="4611" max="4611" width="24.42578125" style="32" customWidth="1"/>
    <col min="4612" max="4612" width="15.85546875" style="32" customWidth="1"/>
    <col min="4613" max="4864" width="9.140625" style="32"/>
    <col min="4865" max="4865" width="29.42578125" style="32" customWidth="1"/>
    <col min="4866" max="4866" width="28.7109375" style="32" customWidth="1"/>
    <col min="4867" max="4867" width="24.42578125" style="32" customWidth="1"/>
    <col min="4868" max="4868" width="15.85546875" style="32" customWidth="1"/>
    <col min="4869" max="5120" width="9.140625" style="32"/>
    <col min="5121" max="5121" width="29.42578125" style="32" customWidth="1"/>
    <col min="5122" max="5122" width="28.7109375" style="32" customWidth="1"/>
    <col min="5123" max="5123" width="24.42578125" style="32" customWidth="1"/>
    <col min="5124" max="5124" width="15.85546875" style="32" customWidth="1"/>
    <col min="5125" max="5376" width="9.140625" style="32"/>
    <col min="5377" max="5377" width="29.42578125" style="32" customWidth="1"/>
    <col min="5378" max="5378" width="28.7109375" style="32" customWidth="1"/>
    <col min="5379" max="5379" width="24.42578125" style="32" customWidth="1"/>
    <col min="5380" max="5380" width="15.85546875" style="32" customWidth="1"/>
    <col min="5381" max="5632" width="9.140625" style="32"/>
    <col min="5633" max="5633" width="29.42578125" style="32" customWidth="1"/>
    <col min="5634" max="5634" width="28.7109375" style="32" customWidth="1"/>
    <col min="5635" max="5635" width="24.42578125" style="32" customWidth="1"/>
    <col min="5636" max="5636" width="15.85546875" style="32" customWidth="1"/>
    <col min="5637" max="5888" width="9.140625" style="32"/>
    <col min="5889" max="5889" width="29.42578125" style="32" customWidth="1"/>
    <col min="5890" max="5890" width="28.7109375" style="32" customWidth="1"/>
    <col min="5891" max="5891" width="24.42578125" style="32" customWidth="1"/>
    <col min="5892" max="5892" width="15.85546875" style="32" customWidth="1"/>
    <col min="5893" max="6144" width="9.140625" style="32"/>
    <col min="6145" max="6145" width="29.42578125" style="32" customWidth="1"/>
    <col min="6146" max="6146" width="28.7109375" style="32" customWidth="1"/>
    <col min="6147" max="6147" width="24.42578125" style="32" customWidth="1"/>
    <col min="6148" max="6148" width="15.85546875" style="32" customWidth="1"/>
    <col min="6149" max="6400" width="9.140625" style="32"/>
    <col min="6401" max="6401" width="29.42578125" style="32" customWidth="1"/>
    <col min="6402" max="6402" width="28.7109375" style="32" customWidth="1"/>
    <col min="6403" max="6403" width="24.42578125" style="32" customWidth="1"/>
    <col min="6404" max="6404" width="15.85546875" style="32" customWidth="1"/>
    <col min="6405" max="6656" width="9.140625" style="32"/>
    <col min="6657" max="6657" width="29.42578125" style="32" customWidth="1"/>
    <col min="6658" max="6658" width="28.7109375" style="32" customWidth="1"/>
    <col min="6659" max="6659" width="24.42578125" style="32" customWidth="1"/>
    <col min="6660" max="6660" width="15.85546875" style="32" customWidth="1"/>
    <col min="6661" max="6912" width="9.140625" style="32"/>
    <col min="6913" max="6913" width="29.42578125" style="32" customWidth="1"/>
    <col min="6914" max="6914" width="28.7109375" style="32" customWidth="1"/>
    <col min="6915" max="6915" width="24.42578125" style="32" customWidth="1"/>
    <col min="6916" max="6916" width="15.85546875" style="32" customWidth="1"/>
    <col min="6917" max="7168" width="9.140625" style="32"/>
    <col min="7169" max="7169" width="29.42578125" style="32" customWidth="1"/>
    <col min="7170" max="7170" width="28.7109375" style="32" customWidth="1"/>
    <col min="7171" max="7171" width="24.42578125" style="32" customWidth="1"/>
    <col min="7172" max="7172" width="15.85546875" style="32" customWidth="1"/>
    <col min="7173" max="7424" width="9.140625" style="32"/>
    <col min="7425" max="7425" width="29.42578125" style="32" customWidth="1"/>
    <col min="7426" max="7426" width="28.7109375" style="32" customWidth="1"/>
    <col min="7427" max="7427" width="24.42578125" style="32" customWidth="1"/>
    <col min="7428" max="7428" width="15.85546875" style="32" customWidth="1"/>
    <col min="7429" max="7680" width="9.140625" style="32"/>
    <col min="7681" max="7681" width="29.42578125" style="32" customWidth="1"/>
    <col min="7682" max="7682" width="28.7109375" style="32" customWidth="1"/>
    <col min="7683" max="7683" width="24.42578125" style="32" customWidth="1"/>
    <col min="7684" max="7684" width="15.85546875" style="32" customWidth="1"/>
    <col min="7685" max="7936" width="9.140625" style="32"/>
    <col min="7937" max="7937" width="29.42578125" style="32" customWidth="1"/>
    <col min="7938" max="7938" width="28.7109375" style="32" customWidth="1"/>
    <col min="7939" max="7939" width="24.42578125" style="32" customWidth="1"/>
    <col min="7940" max="7940" width="15.85546875" style="32" customWidth="1"/>
    <col min="7941" max="8192" width="9.140625" style="32"/>
    <col min="8193" max="8193" width="29.42578125" style="32" customWidth="1"/>
    <col min="8194" max="8194" width="28.7109375" style="32" customWidth="1"/>
    <col min="8195" max="8195" width="24.42578125" style="32" customWidth="1"/>
    <col min="8196" max="8196" width="15.85546875" style="32" customWidth="1"/>
    <col min="8197" max="8448" width="9.140625" style="32"/>
    <col min="8449" max="8449" width="29.42578125" style="32" customWidth="1"/>
    <col min="8450" max="8450" width="28.7109375" style="32" customWidth="1"/>
    <col min="8451" max="8451" width="24.42578125" style="32" customWidth="1"/>
    <col min="8452" max="8452" width="15.85546875" style="32" customWidth="1"/>
    <col min="8453" max="8704" width="9.140625" style="32"/>
    <col min="8705" max="8705" width="29.42578125" style="32" customWidth="1"/>
    <col min="8706" max="8706" width="28.7109375" style="32" customWidth="1"/>
    <col min="8707" max="8707" width="24.42578125" style="32" customWidth="1"/>
    <col min="8708" max="8708" width="15.85546875" style="32" customWidth="1"/>
    <col min="8709" max="8960" width="9.140625" style="32"/>
    <col min="8961" max="8961" width="29.42578125" style="32" customWidth="1"/>
    <col min="8962" max="8962" width="28.7109375" style="32" customWidth="1"/>
    <col min="8963" max="8963" width="24.42578125" style="32" customWidth="1"/>
    <col min="8964" max="8964" width="15.85546875" style="32" customWidth="1"/>
    <col min="8965" max="9216" width="9.140625" style="32"/>
    <col min="9217" max="9217" width="29.42578125" style="32" customWidth="1"/>
    <col min="9218" max="9218" width="28.7109375" style="32" customWidth="1"/>
    <col min="9219" max="9219" width="24.42578125" style="32" customWidth="1"/>
    <col min="9220" max="9220" width="15.85546875" style="32" customWidth="1"/>
    <col min="9221" max="9472" width="9.140625" style="32"/>
    <col min="9473" max="9473" width="29.42578125" style="32" customWidth="1"/>
    <col min="9474" max="9474" width="28.7109375" style="32" customWidth="1"/>
    <col min="9475" max="9475" width="24.42578125" style="32" customWidth="1"/>
    <col min="9476" max="9476" width="15.85546875" style="32" customWidth="1"/>
    <col min="9477" max="9728" width="9.140625" style="32"/>
    <col min="9729" max="9729" width="29.42578125" style="32" customWidth="1"/>
    <col min="9730" max="9730" width="28.7109375" style="32" customWidth="1"/>
    <col min="9731" max="9731" width="24.42578125" style="32" customWidth="1"/>
    <col min="9732" max="9732" width="15.85546875" style="32" customWidth="1"/>
    <col min="9733" max="9984" width="9.140625" style="32"/>
    <col min="9985" max="9985" width="29.42578125" style="32" customWidth="1"/>
    <col min="9986" max="9986" width="28.7109375" style="32" customWidth="1"/>
    <col min="9987" max="9987" width="24.42578125" style="32" customWidth="1"/>
    <col min="9988" max="9988" width="15.85546875" style="32" customWidth="1"/>
    <col min="9989" max="10240" width="9.140625" style="32"/>
    <col min="10241" max="10241" width="29.42578125" style="32" customWidth="1"/>
    <col min="10242" max="10242" width="28.7109375" style="32" customWidth="1"/>
    <col min="10243" max="10243" width="24.42578125" style="32" customWidth="1"/>
    <col min="10244" max="10244" width="15.85546875" style="32" customWidth="1"/>
    <col min="10245" max="10496" width="9.140625" style="32"/>
    <col min="10497" max="10497" width="29.42578125" style="32" customWidth="1"/>
    <col min="10498" max="10498" width="28.7109375" style="32" customWidth="1"/>
    <col min="10499" max="10499" width="24.42578125" style="32" customWidth="1"/>
    <col min="10500" max="10500" width="15.85546875" style="32" customWidth="1"/>
    <col min="10501" max="10752" width="9.140625" style="32"/>
    <col min="10753" max="10753" width="29.42578125" style="32" customWidth="1"/>
    <col min="10754" max="10754" width="28.7109375" style="32" customWidth="1"/>
    <col min="10755" max="10755" width="24.42578125" style="32" customWidth="1"/>
    <col min="10756" max="10756" width="15.85546875" style="32" customWidth="1"/>
    <col min="10757" max="11008" width="9.140625" style="32"/>
    <col min="11009" max="11009" width="29.42578125" style="32" customWidth="1"/>
    <col min="11010" max="11010" width="28.7109375" style="32" customWidth="1"/>
    <col min="11011" max="11011" width="24.42578125" style="32" customWidth="1"/>
    <col min="11012" max="11012" width="15.85546875" style="32" customWidth="1"/>
    <col min="11013" max="11264" width="9.140625" style="32"/>
    <col min="11265" max="11265" width="29.42578125" style="32" customWidth="1"/>
    <col min="11266" max="11266" width="28.7109375" style="32" customWidth="1"/>
    <col min="11267" max="11267" width="24.42578125" style="32" customWidth="1"/>
    <col min="11268" max="11268" width="15.85546875" style="32" customWidth="1"/>
    <col min="11269" max="11520" width="9.140625" style="32"/>
    <col min="11521" max="11521" width="29.42578125" style="32" customWidth="1"/>
    <col min="11522" max="11522" width="28.7109375" style="32" customWidth="1"/>
    <col min="11523" max="11523" width="24.42578125" style="32" customWidth="1"/>
    <col min="11524" max="11524" width="15.85546875" style="32" customWidth="1"/>
    <col min="11525" max="11776" width="9.140625" style="32"/>
    <col min="11777" max="11777" width="29.42578125" style="32" customWidth="1"/>
    <col min="11778" max="11778" width="28.7109375" style="32" customWidth="1"/>
    <col min="11779" max="11779" width="24.42578125" style="32" customWidth="1"/>
    <col min="11780" max="11780" width="15.85546875" style="32" customWidth="1"/>
    <col min="11781" max="12032" width="9.140625" style="32"/>
    <col min="12033" max="12033" width="29.42578125" style="32" customWidth="1"/>
    <col min="12034" max="12034" width="28.7109375" style="32" customWidth="1"/>
    <col min="12035" max="12035" width="24.42578125" style="32" customWidth="1"/>
    <col min="12036" max="12036" width="15.85546875" style="32" customWidth="1"/>
    <col min="12037" max="12288" width="9.140625" style="32"/>
    <col min="12289" max="12289" width="29.42578125" style="32" customWidth="1"/>
    <col min="12290" max="12290" width="28.7109375" style="32" customWidth="1"/>
    <col min="12291" max="12291" width="24.42578125" style="32" customWidth="1"/>
    <col min="12292" max="12292" width="15.85546875" style="32" customWidth="1"/>
    <col min="12293" max="12544" width="9.140625" style="32"/>
    <col min="12545" max="12545" width="29.42578125" style="32" customWidth="1"/>
    <col min="12546" max="12546" width="28.7109375" style="32" customWidth="1"/>
    <col min="12547" max="12547" width="24.42578125" style="32" customWidth="1"/>
    <col min="12548" max="12548" width="15.85546875" style="32" customWidth="1"/>
    <col min="12549" max="12800" width="9.140625" style="32"/>
    <col min="12801" max="12801" width="29.42578125" style="32" customWidth="1"/>
    <col min="12802" max="12802" width="28.7109375" style="32" customWidth="1"/>
    <col min="12803" max="12803" width="24.42578125" style="32" customWidth="1"/>
    <col min="12804" max="12804" width="15.85546875" style="32" customWidth="1"/>
    <col min="12805" max="13056" width="9.140625" style="32"/>
    <col min="13057" max="13057" width="29.42578125" style="32" customWidth="1"/>
    <col min="13058" max="13058" width="28.7109375" style="32" customWidth="1"/>
    <col min="13059" max="13059" width="24.42578125" style="32" customWidth="1"/>
    <col min="13060" max="13060" width="15.85546875" style="32" customWidth="1"/>
    <col min="13061" max="13312" width="9.140625" style="32"/>
    <col min="13313" max="13313" width="29.42578125" style="32" customWidth="1"/>
    <col min="13314" max="13314" width="28.7109375" style="32" customWidth="1"/>
    <col min="13315" max="13315" width="24.42578125" style="32" customWidth="1"/>
    <col min="13316" max="13316" width="15.85546875" style="32" customWidth="1"/>
    <col min="13317" max="13568" width="9.140625" style="32"/>
    <col min="13569" max="13569" width="29.42578125" style="32" customWidth="1"/>
    <col min="13570" max="13570" width="28.7109375" style="32" customWidth="1"/>
    <col min="13571" max="13571" width="24.42578125" style="32" customWidth="1"/>
    <col min="13572" max="13572" width="15.85546875" style="32" customWidth="1"/>
    <col min="13573" max="13824" width="9.140625" style="32"/>
    <col min="13825" max="13825" width="29.42578125" style="32" customWidth="1"/>
    <col min="13826" max="13826" width="28.7109375" style="32" customWidth="1"/>
    <col min="13827" max="13827" width="24.42578125" style="32" customWidth="1"/>
    <col min="13828" max="13828" width="15.85546875" style="32" customWidth="1"/>
    <col min="13829" max="14080" width="9.140625" style="32"/>
    <col min="14081" max="14081" width="29.42578125" style="32" customWidth="1"/>
    <col min="14082" max="14082" width="28.7109375" style="32" customWidth="1"/>
    <col min="14083" max="14083" width="24.42578125" style="32" customWidth="1"/>
    <col min="14084" max="14084" width="15.85546875" style="32" customWidth="1"/>
    <col min="14085" max="14336" width="9.140625" style="32"/>
    <col min="14337" max="14337" width="29.42578125" style="32" customWidth="1"/>
    <col min="14338" max="14338" width="28.7109375" style="32" customWidth="1"/>
    <col min="14339" max="14339" width="24.42578125" style="32" customWidth="1"/>
    <col min="14340" max="14340" width="15.85546875" style="32" customWidth="1"/>
    <col min="14341" max="14592" width="9.140625" style="32"/>
    <col min="14593" max="14593" width="29.42578125" style="32" customWidth="1"/>
    <col min="14594" max="14594" width="28.7109375" style="32" customWidth="1"/>
    <col min="14595" max="14595" width="24.42578125" style="32" customWidth="1"/>
    <col min="14596" max="14596" width="15.85546875" style="32" customWidth="1"/>
    <col min="14597" max="14848" width="9.140625" style="32"/>
    <col min="14849" max="14849" width="29.42578125" style="32" customWidth="1"/>
    <col min="14850" max="14850" width="28.7109375" style="32" customWidth="1"/>
    <col min="14851" max="14851" width="24.42578125" style="32" customWidth="1"/>
    <col min="14852" max="14852" width="15.85546875" style="32" customWidth="1"/>
    <col min="14853" max="15104" width="9.140625" style="32"/>
    <col min="15105" max="15105" width="29.42578125" style="32" customWidth="1"/>
    <col min="15106" max="15106" width="28.7109375" style="32" customWidth="1"/>
    <col min="15107" max="15107" width="24.42578125" style="32" customWidth="1"/>
    <col min="15108" max="15108" width="15.85546875" style="32" customWidth="1"/>
    <col min="15109" max="15360" width="9.140625" style="32"/>
    <col min="15361" max="15361" width="29.42578125" style="32" customWidth="1"/>
    <col min="15362" max="15362" width="28.7109375" style="32" customWidth="1"/>
    <col min="15363" max="15363" width="24.42578125" style="32" customWidth="1"/>
    <col min="15364" max="15364" width="15.85546875" style="32" customWidth="1"/>
    <col min="15365" max="15616" width="9.140625" style="32"/>
    <col min="15617" max="15617" width="29.42578125" style="32" customWidth="1"/>
    <col min="15618" max="15618" width="28.7109375" style="32" customWidth="1"/>
    <col min="15619" max="15619" width="24.42578125" style="32" customWidth="1"/>
    <col min="15620" max="15620" width="15.85546875" style="32" customWidth="1"/>
    <col min="15621" max="15872" width="9.140625" style="32"/>
    <col min="15873" max="15873" width="29.42578125" style="32" customWidth="1"/>
    <col min="15874" max="15874" width="28.7109375" style="32" customWidth="1"/>
    <col min="15875" max="15875" width="24.42578125" style="32" customWidth="1"/>
    <col min="15876" max="15876" width="15.85546875" style="32" customWidth="1"/>
    <col min="15877" max="16128" width="9.140625" style="32"/>
    <col min="16129" max="16129" width="29.42578125" style="32" customWidth="1"/>
    <col min="16130" max="16130" width="28.7109375" style="32" customWidth="1"/>
    <col min="16131" max="16131" width="24.42578125" style="32" customWidth="1"/>
    <col min="16132" max="16132" width="15.85546875" style="32" customWidth="1"/>
    <col min="16133" max="16384" width="9.140625" style="32"/>
  </cols>
  <sheetData>
    <row r="1" spans="1:20">
      <c r="A1" s="29"/>
      <c r="B1" s="30"/>
      <c r="C1" s="31"/>
      <c r="E1" s="30"/>
    </row>
    <row r="2" spans="1:20">
      <c r="A2" s="29"/>
      <c r="B2" s="33"/>
      <c r="C2" s="31"/>
    </row>
    <row r="3" spans="1:20">
      <c r="A3" s="29"/>
      <c r="B3" s="31"/>
      <c r="C3" s="31"/>
    </row>
    <row r="4" spans="1:20" ht="33.75" customHeight="1">
      <c r="A4" s="585" t="s">
        <v>131</v>
      </c>
      <c r="B4" s="585"/>
      <c r="C4" s="585"/>
      <c r="E4" s="30"/>
    </row>
    <row r="5" spans="1:20">
      <c r="A5" s="34"/>
      <c r="B5" s="34"/>
      <c r="C5" s="35"/>
      <c r="D5" s="36"/>
    </row>
    <row r="6" spans="1:20" ht="13.5">
      <c r="A6" s="37"/>
      <c r="B6" s="37"/>
      <c r="C6" s="38"/>
    </row>
    <row r="7" spans="1:20">
      <c r="A7" s="3" t="s">
        <v>100</v>
      </c>
      <c r="B7" s="4">
        <v>2023</v>
      </c>
      <c r="C7" s="1"/>
    </row>
    <row r="8" spans="1:20">
      <c r="A8" s="3" t="s">
        <v>101</v>
      </c>
      <c r="B8" s="4" t="s">
        <v>102</v>
      </c>
      <c r="C8" s="1"/>
    </row>
    <row r="9" spans="1:20">
      <c r="A9" s="3" t="s">
        <v>103</v>
      </c>
      <c r="B9" s="4" t="s">
        <v>104</v>
      </c>
      <c r="C9" s="1"/>
    </row>
    <row r="10" spans="1:20">
      <c r="A10" s="3" t="s">
        <v>105</v>
      </c>
      <c r="B10" s="581" t="s">
        <v>90</v>
      </c>
      <c r="C10" s="581"/>
    </row>
    <row r="11" spans="1:20">
      <c r="A11" s="3" t="s">
        <v>106</v>
      </c>
      <c r="B11" s="4" t="s">
        <v>107</v>
      </c>
      <c r="C11" s="1"/>
    </row>
    <row r="12" spans="1:20" ht="15" customHeight="1">
      <c r="A12" s="4" t="s">
        <v>298</v>
      </c>
      <c r="B12" s="42" t="s">
        <v>474</v>
      </c>
      <c r="C12" s="1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7"/>
    </row>
    <row r="13" spans="1:20">
      <c r="A13" s="34"/>
      <c r="B13" s="40"/>
      <c r="C13" s="38"/>
    </row>
    <row r="14" spans="1:20" s="303" customFormat="1" ht="41.25" customHeight="1">
      <c r="A14" s="49" t="s">
        <v>132</v>
      </c>
      <c r="B14" s="276" t="s">
        <v>133</v>
      </c>
      <c r="C14" s="48" t="s">
        <v>111</v>
      </c>
    </row>
    <row r="15" spans="1:20">
      <c r="A15" s="48">
        <v>1</v>
      </c>
      <c r="B15" s="48">
        <v>2</v>
      </c>
      <c r="C15" s="48">
        <v>3</v>
      </c>
    </row>
    <row r="16" spans="1:20">
      <c r="A16" s="48"/>
      <c r="B16" s="48"/>
      <c r="C16" s="50" t="s">
        <v>110</v>
      </c>
    </row>
    <row r="17" spans="1:6">
      <c r="A17" s="49"/>
      <c r="B17" s="48"/>
      <c r="C17" s="50"/>
    </row>
    <row r="18" spans="1:6">
      <c r="A18" s="49" t="s">
        <v>5</v>
      </c>
      <c r="B18" s="51">
        <v>43913</v>
      </c>
      <c r="C18" s="52">
        <f>B18/1000</f>
        <v>43.912999999999997</v>
      </c>
    </row>
    <row r="19" spans="1:6">
      <c r="A19" s="48" t="s">
        <v>73</v>
      </c>
      <c r="B19" s="51">
        <v>72589</v>
      </c>
      <c r="C19" s="52">
        <f>B19/1000</f>
        <v>72.588999999999999</v>
      </c>
    </row>
    <row r="20" spans="1:6" s="55" customFormat="1" ht="21.75" customHeight="1">
      <c r="A20" s="53" t="s">
        <v>126</v>
      </c>
      <c r="B20" s="53"/>
      <c r="C20" s="54">
        <f>SUM(C18:C19)</f>
        <v>116.502</v>
      </c>
    </row>
    <row r="21" spans="1:6" s="55" customFormat="1">
      <c r="A21" s="56"/>
      <c r="B21" s="56"/>
      <c r="C21" s="57"/>
    </row>
    <row r="22" spans="1:6" s="55" customFormat="1">
      <c r="A22" s="56"/>
      <c r="B22" s="56"/>
      <c r="C22" s="57"/>
    </row>
    <row r="24" spans="1:6" s="58" customFormat="1" ht="18.75">
      <c r="A24" s="237" t="s">
        <v>2</v>
      </c>
      <c r="B24" s="72"/>
      <c r="C24" s="237" t="s">
        <v>82</v>
      </c>
    </row>
    <row r="25" spans="1:6">
      <c r="A25" s="32"/>
      <c r="B25" s="32"/>
      <c r="C25" s="32"/>
    </row>
    <row r="26" spans="1:6" s="58" customFormat="1" ht="18.75">
      <c r="A26" s="72" t="s">
        <v>95</v>
      </c>
      <c r="B26" s="72"/>
      <c r="C26" s="72" t="s">
        <v>71</v>
      </c>
    </row>
    <row r="27" spans="1:6" s="58" customFormat="1" ht="18.75">
      <c r="A27" s="42"/>
      <c r="B27" s="42"/>
      <c r="C27" s="42"/>
    </row>
    <row r="28" spans="1:6">
      <c r="D28" s="59"/>
      <c r="E28" s="59"/>
      <c r="F28" s="59"/>
    </row>
  </sheetData>
  <mergeCells count="2">
    <mergeCell ref="A4:C4"/>
    <mergeCell ref="B10:C10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6"/>
  <sheetViews>
    <sheetView workbookViewId="0">
      <selection activeCell="E9" sqref="E9"/>
    </sheetView>
  </sheetViews>
  <sheetFormatPr defaultRowHeight="12.75"/>
  <cols>
    <col min="1" max="1" width="12.5703125" style="60" customWidth="1"/>
    <col min="2" max="2" width="7.140625" style="60" customWidth="1"/>
    <col min="3" max="3" width="8.7109375" style="60" customWidth="1"/>
    <col min="4" max="5" width="6.5703125" style="60" customWidth="1"/>
    <col min="6" max="6" width="7.85546875" style="60" customWidth="1"/>
    <col min="7" max="7" width="7.140625" style="60" customWidth="1"/>
    <col min="8" max="8" width="6.85546875" style="60" customWidth="1"/>
    <col min="9" max="9" width="7" style="60" customWidth="1"/>
    <col min="10" max="11" width="6.85546875" style="60" customWidth="1"/>
    <col min="12" max="12" width="11.85546875" style="60" customWidth="1"/>
    <col min="13" max="259" width="9.140625" style="14"/>
    <col min="260" max="260" width="12.5703125" style="14" customWidth="1"/>
    <col min="261" max="261" width="8" style="14" customWidth="1"/>
    <col min="262" max="515" width="9.140625" style="14"/>
    <col min="516" max="516" width="12.5703125" style="14" customWidth="1"/>
    <col min="517" max="517" width="8" style="14" customWidth="1"/>
    <col min="518" max="771" width="9.140625" style="14"/>
    <col min="772" max="772" width="12.5703125" style="14" customWidth="1"/>
    <col min="773" max="773" width="8" style="14" customWidth="1"/>
    <col min="774" max="1027" width="9.140625" style="14"/>
    <col min="1028" max="1028" width="12.5703125" style="14" customWidth="1"/>
    <col min="1029" max="1029" width="8" style="14" customWidth="1"/>
    <col min="1030" max="1283" width="9.140625" style="14"/>
    <col min="1284" max="1284" width="12.5703125" style="14" customWidth="1"/>
    <col min="1285" max="1285" width="8" style="14" customWidth="1"/>
    <col min="1286" max="1539" width="9.140625" style="14"/>
    <col min="1540" max="1540" width="12.5703125" style="14" customWidth="1"/>
    <col min="1541" max="1541" width="8" style="14" customWidth="1"/>
    <col min="1542" max="1795" width="9.140625" style="14"/>
    <col min="1796" max="1796" width="12.5703125" style="14" customWidth="1"/>
    <col min="1797" max="1797" width="8" style="14" customWidth="1"/>
    <col min="1798" max="2051" width="9.140625" style="14"/>
    <col min="2052" max="2052" width="12.5703125" style="14" customWidth="1"/>
    <col min="2053" max="2053" width="8" style="14" customWidth="1"/>
    <col min="2054" max="2307" width="9.140625" style="14"/>
    <col min="2308" max="2308" width="12.5703125" style="14" customWidth="1"/>
    <col min="2309" max="2309" width="8" style="14" customWidth="1"/>
    <col min="2310" max="2563" width="9.140625" style="14"/>
    <col min="2564" max="2564" width="12.5703125" style="14" customWidth="1"/>
    <col min="2565" max="2565" width="8" style="14" customWidth="1"/>
    <col min="2566" max="2819" width="9.140625" style="14"/>
    <col min="2820" max="2820" width="12.5703125" style="14" customWidth="1"/>
    <col min="2821" max="2821" width="8" style="14" customWidth="1"/>
    <col min="2822" max="3075" width="9.140625" style="14"/>
    <col min="3076" max="3076" width="12.5703125" style="14" customWidth="1"/>
    <col min="3077" max="3077" width="8" style="14" customWidth="1"/>
    <col min="3078" max="3331" width="9.140625" style="14"/>
    <col min="3332" max="3332" width="12.5703125" style="14" customWidth="1"/>
    <col min="3333" max="3333" width="8" style="14" customWidth="1"/>
    <col min="3334" max="3587" width="9.140625" style="14"/>
    <col min="3588" max="3588" width="12.5703125" style="14" customWidth="1"/>
    <col min="3589" max="3589" width="8" style="14" customWidth="1"/>
    <col min="3590" max="3843" width="9.140625" style="14"/>
    <col min="3844" max="3844" width="12.5703125" style="14" customWidth="1"/>
    <col min="3845" max="3845" width="8" style="14" customWidth="1"/>
    <col min="3846" max="4099" width="9.140625" style="14"/>
    <col min="4100" max="4100" width="12.5703125" style="14" customWidth="1"/>
    <col min="4101" max="4101" width="8" style="14" customWidth="1"/>
    <col min="4102" max="4355" width="9.140625" style="14"/>
    <col min="4356" max="4356" width="12.5703125" style="14" customWidth="1"/>
    <col min="4357" max="4357" width="8" style="14" customWidth="1"/>
    <col min="4358" max="4611" width="9.140625" style="14"/>
    <col min="4612" max="4612" width="12.5703125" style="14" customWidth="1"/>
    <col min="4613" max="4613" width="8" style="14" customWidth="1"/>
    <col min="4614" max="4867" width="9.140625" style="14"/>
    <col min="4868" max="4868" width="12.5703125" style="14" customWidth="1"/>
    <col min="4869" max="4869" width="8" style="14" customWidth="1"/>
    <col min="4870" max="5123" width="9.140625" style="14"/>
    <col min="5124" max="5124" width="12.5703125" style="14" customWidth="1"/>
    <col min="5125" max="5125" width="8" style="14" customWidth="1"/>
    <col min="5126" max="5379" width="9.140625" style="14"/>
    <col min="5380" max="5380" width="12.5703125" style="14" customWidth="1"/>
    <col min="5381" max="5381" width="8" style="14" customWidth="1"/>
    <col min="5382" max="5635" width="9.140625" style="14"/>
    <col min="5636" max="5636" width="12.5703125" style="14" customWidth="1"/>
    <col min="5637" max="5637" width="8" style="14" customWidth="1"/>
    <col min="5638" max="5891" width="9.140625" style="14"/>
    <col min="5892" max="5892" width="12.5703125" style="14" customWidth="1"/>
    <col min="5893" max="5893" width="8" style="14" customWidth="1"/>
    <col min="5894" max="6147" width="9.140625" style="14"/>
    <col min="6148" max="6148" width="12.5703125" style="14" customWidth="1"/>
    <col min="6149" max="6149" width="8" style="14" customWidth="1"/>
    <col min="6150" max="6403" width="9.140625" style="14"/>
    <col min="6404" max="6404" width="12.5703125" style="14" customWidth="1"/>
    <col min="6405" max="6405" width="8" style="14" customWidth="1"/>
    <col min="6406" max="6659" width="9.140625" style="14"/>
    <col min="6660" max="6660" width="12.5703125" style="14" customWidth="1"/>
    <col min="6661" max="6661" width="8" style="14" customWidth="1"/>
    <col min="6662" max="6915" width="9.140625" style="14"/>
    <col min="6916" max="6916" width="12.5703125" style="14" customWidth="1"/>
    <col min="6917" max="6917" width="8" style="14" customWidth="1"/>
    <col min="6918" max="7171" width="9.140625" style="14"/>
    <col min="7172" max="7172" width="12.5703125" style="14" customWidth="1"/>
    <col min="7173" max="7173" width="8" style="14" customWidth="1"/>
    <col min="7174" max="7427" width="9.140625" style="14"/>
    <col min="7428" max="7428" width="12.5703125" style="14" customWidth="1"/>
    <col min="7429" max="7429" width="8" style="14" customWidth="1"/>
    <col min="7430" max="7683" width="9.140625" style="14"/>
    <col min="7684" max="7684" width="12.5703125" style="14" customWidth="1"/>
    <col min="7685" max="7685" width="8" style="14" customWidth="1"/>
    <col min="7686" max="7939" width="9.140625" style="14"/>
    <col min="7940" max="7940" width="12.5703125" style="14" customWidth="1"/>
    <col min="7941" max="7941" width="8" style="14" customWidth="1"/>
    <col min="7942" max="8195" width="9.140625" style="14"/>
    <col min="8196" max="8196" width="12.5703125" style="14" customWidth="1"/>
    <col min="8197" max="8197" width="8" style="14" customWidth="1"/>
    <col min="8198" max="8451" width="9.140625" style="14"/>
    <col min="8452" max="8452" width="12.5703125" style="14" customWidth="1"/>
    <col min="8453" max="8453" width="8" style="14" customWidth="1"/>
    <col min="8454" max="8707" width="9.140625" style="14"/>
    <col min="8708" max="8708" width="12.5703125" style="14" customWidth="1"/>
    <col min="8709" max="8709" width="8" style="14" customWidth="1"/>
    <col min="8710" max="8963" width="9.140625" style="14"/>
    <col min="8964" max="8964" width="12.5703125" style="14" customWidth="1"/>
    <col min="8965" max="8965" width="8" style="14" customWidth="1"/>
    <col min="8966" max="9219" width="9.140625" style="14"/>
    <col min="9220" max="9220" width="12.5703125" style="14" customWidth="1"/>
    <col min="9221" max="9221" width="8" style="14" customWidth="1"/>
    <col min="9222" max="9475" width="9.140625" style="14"/>
    <col min="9476" max="9476" width="12.5703125" style="14" customWidth="1"/>
    <col min="9477" max="9477" width="8" style="14" customWidth="1"/>
    <col min="9478" max="9731" width="9.140625" style="14"/>
    <col min="9732" max="9732" width="12.5703125" style="14" customWidth="1"/>
    <col min="9733" max="9733" width="8" style="14" customWidth="1"/>
    <col min="9734" max="9987" width="9.140625" style="14"/>
    <col min="9988" max="9988" width="12.5703125" style="14" customWidth="1"/>
    <col min="9989" max="9989" width="8" style="14" customWidth="1"/>
    <col min="9990" max="10243" width="9.140625" style="14"/>
    <col min="10244" max="10244" width="12.5703125" style="14" customWidth="1"/>
    <col min="10245" max="10245" width="8" style="14" customWidth="1"/>
    <col min="10246" max="10499" width="9.140625" style="14"/>
    <col min="10500" max="10500" width="12.5703125" style="14" customWidth="1"/>
    <col min="10501" max="10501" width="8" style="14" customWidth="1"/>
    <col min="10502" max="10755" width="9.140625" style="14"/>
    <col min="10756" max="10756" width="12.5703125" style="14" customWidth="1"/>
    <col min="10757" max="10757" width="8" style="14" customWidth="1"/>
    <col min="10758" max="11011" width="9.140625" style="14"/>
    <col min="11012" max="11012" width="12.5703125" style="14" customWidth="1"/>
    <col min="11013" max="11013" width="8" style="14" customWidth="1"/>
    <col min="11014" max="11267" width="9.140625" style="14"/>
    <col min="11268" max="11268" width="12.5703125" style="14" customWidth="1"/>
    <col min="11269" max="11269" width="8" style="14" customWidth="1"/>
    <col min="11270" max="11523" width="9.140625" style="14"/>
    <col min="11524" max="11524" width="12.5703125" style="14" customWidth="1"/>
    <col min="11525" max="11525" width="8" style="14" customWidth="1"/>
    <col min="11526" max="11779" width="9.140625" style="14"/>
    <col min="11780" max="11780" width="12.5703125" style="14" customWidth="1"/>
    <col min="11781" max="11781" width="8" style="14" customWidth="1"/>
    <col min="11782" max="12035" width="9.140625" style="14"/>
    <col min="12036" max="12036" width="12.5703125" style="14" customWidth="1"/>
    <col min="12037" max="12037" width="8" style="14" customWidth="1"/>
    <col min="12038" max="12291" width="9.140625" style="14"/>
    <col min="12292" max="12292" width="12.5703125" style="14" customWidth="1"/>
    <col min="12293" max="12293" width="8" style="14" customWidth="1"/>
    <col min="12294" max="12547" width="9.140625" style="14"/>
    <col min="12548" max="12548" width="12.5703125" style="14" customWidth="1"/>
    <col min="12549" max="12549" width="8" style="14" customWidth="1"/>
    <col min="12550" max="12803" width="9.140625" style="14"/>
    <col min="12804" max="12804" width="12.5703125" style="14" customWidth="1"/>
    <col min="12805" max="12805" width="8" style="14" customWidth="1"/>
    <col min="12806" max="13059" width="9.140625" style="14"/>
    <col min="13060" max="13060" width="12.5703125" style="14" customWidth="1"/>
    <col min="13061" max="13061" width="8" style="14" customWidth="1"/>
    <col min="13062" max="13315" width="9.140625" style="14"/>
    <col min="13316" max="13316" width="12.5703125" style="14" customWidth="1"/>
    <col min="13317" max="13317" width="8" style="14" customWidth="1"/>
    <col min="13318" max="13571" width="9.140625" style="14"/>
    <col min="13572" max="13572" width="12.5703125" style="14" customWidth="1"/>
    <col min="13573" max="13573" width="8" style="14" customWidth="1"/>
    <col min="13574" max="13827" width="9.140625" style="14"/>
    <col min="13828" max="13828" width="12.5703125" style="14" customWidth="1"/>
    <col min="13829" max="13829" width="8" style="14" customWidth="1"/>
    <col min="13830" max="14083" width="9.140625" style="14"/>
    <col min="14084" max="14084" width="12.5703125" style="14" customWidth="1"/>
    <col min="14085" max="14085" width="8" style="14" customWidth="1"/>
    <col min="14086" max="14339" width="9.140625" style="14"/>
    <col min="14340" max="14340" width="12.5703125" style="14" customWidth="1"/>
    <col min="14341" max="14341" width="8" style="14" customWidth="1"/>
    <col min="14342" max="14595" width="9.140625" style="14"/>
    <col min="14596" max="14596" width="12.5703125" style="14" customWidth="1"/>
    <col min="14597" max="14597" width="8" style="14" customWidth="1"/>
    <col min="14598" max="14851" width="9.140625" style="14"/>
    <col min="14852" max="14852" width="12.5703125" style="14" customWidth="1"/>
    <col min="14853" max="14853" width="8" style="14" customWidth="1"/>
    <col min="14854" max="15107" width="9.140625" style="14"/>
    <col min="15108" max="15108" width="12.5703125" style="14" customWidth="1"/>
    <col min="15109" max="15109" width="8" style="14" customWidth="1"/>
    <col min="15110" max="15363" width="9.140625" style="14"/>
    <col min="15364" max="15364" width="12.5703125" style="14" customWidth="1"/>
    <col min="15365" max="15365" width="8" style="14" customWidth="1"/>
    <col min="15366" max="15619" width="9.140625" style="14"/>
    <col min="15620" max="15620" width="12.5703125" style="14" customWidth="1"/>
    <col min="15621" max="15621" width="8" style="14" customWidth="1"/>
    <col min="15622" max="15875" width="9.140625" style="14"/>
    <col min="15876" max="15876" width="12.5703125" style="14" customWidth="1"/>
    <col min="15877" max="15877" width="8" style="14" customWidth="1"/>
    <col min="15878" max="16131" width="9.140625" style="14"/>
    <col min="16132" max="16132" width="12.5703125" style="14" customWidth="1"/>
    <col min="16133" max="16133" width="8" style="14" customWidth="1"/>
    <col min="16134" max="16384" width="9.140625" style="14"/>
  </cols>
  <sheetData>
    <row r="1" spans="1:21">
      <c r="B1" s="61" t="s">
        <v>138</v>
      </c>
      <c r="E1" s="202"/>
    </row>
    <row r="2" spans="1:21">
      <c r="F2" s="72"/>
    </row>
    <row r="4" spans="1:21">
      <c r="A4" s="3" t="s">
        <v>100</v>
      </c>
      <c r="B4" s="14"/>
      <c r="C4" s="14"/>
      <c r="D4" s="61"/>
      <c r="E4" s="4">
        <v>2023</v>
      </c>
      <c r="F4" s="1"/>
    </row>
    <row r="5" spans="1:21">
      <c r="A5" s="3" t="s">
        <v>101</v>
      </c>
      <c r="B5" s="14"/>
      <c r="C5" s="14"/>
      <c r="D5" s="6"/>
      <c r="E5" s="4" t="s">
        <v>102</v>
      </c>
      <c r="F5" s="1"/>
    </row>
    <row r="6" spans="1:21" ht="16.5" customHeight="1">
      <c r="A6" s="3" t="s">
        <v>103</v>
      </c>
      <c r="B6" s="14"/>
      <c r="C6" s="14"/>
      <c r="D6" s="62"/>
      <c r="E6" s="4" t="s">
        <v>104</v>
      </c>
      <c r="F6" s="1"/>
    </row>
    <row r="7" spans="1:21" ht="32.25" customHeight="1">
      <c r="A7" s="3" t="s">
        <v>105</v>
      </c>
      <c r="B7" s="14"/>
      <c r="C7" s="14"/>
      <c r="D7" s="62"/>
      <c r="E7" s="581" t="s">
        <v>90</v>
      </c>
      <c r="F7" s="581"/>
      <c r="G7" s="581"/>
      <c r="H7" s="581"/>
      <c r="I7" s="581"/>
      <c r="J7" s="581"/>
    </row>
    <row r="8" spans="1:21" s="42" customFormat="1">
      <c r="A8" s="3" t="s">
        <v>106</v>
      </c>
      <c r="D8" s="33"/>
      <c r="E8" s="4" t="s">
        <v>107</v>
      </c>
      <c r="F8" s="1"/>
    </row>
    <row r="9" spans="1:21" s="42" customFormat="1">
      <c r="A9" s="4" t="s">
        <v>298</v>
      </c>
      <c r="D9" s="33"/>
      <c r="E9" s="42" t="s">
        <v>474</v>
      </c>
      <c r="F9" s="1"/>
    </row>
    <row r="10" spans="1:21" s="42" customFormat="1">
      <c r="A10" s="4"/>
      <c r="D10" s="33"/>
      <c r="F10" s="1"/>
    </row>
    <row r="11" spans="1:21" s="42" customFormat="1">
      <c r="A11" s="4"/>
      <c r="D11" s="33"/>
      <c r="F11" s="1"/>
    </row>
    <row r="12" spans="1:21" s="260" customFormat="1" ht="145.5" customHeight="1">
      <c r="A12" s="305" t="s">
        <v>139</v>
      </c>
      <c r="B12" s="305" t="s">
        <v>140</v>
      </c>
      <c r="C12" s="305" t="s">
        <v>141</v>
      </c>
      <c r="D12" s="586" t="s">
        <v>142</v>
      </c>
      <c r="E12" s="586"/>
      <c r="F12" s="305" t="s">
        <v>143</v>
      </c>
      <c r="G12" s="586" t="s">
        <v>145</v>
      </c>
      <c r="H12" s="586"/>
      <c r="I12" s="305" t="s">
        <v>144</v>
      </c>
      <c r="J12" s="586" t="s">
        <v>146</v>
      </c>
      <c r="K12" s="586"/>
      <c r="L12" s="306" t="s">
        <v>149</v>
      </c>
    </row>
    <row r="13" spans="1:21" ht="31.5" customHeight="1">
      <c r="A13" s="280"/>
      <c r="B13" s="280"/>
      <c r="C13" s="280"/>
      <c r="D13" s="280" t="s">
        <v>147</v>
      </c>
      <c r="E13" s="280" t="s">
        <v>148</v>
      </c>
      <c r="F13" s="280"/>
      <c r="G13" s="280" t="s">
        <v>147</v>
      </c>
      <c r="H13" s="280" t="s">
        <v>148</v>
      </c>
      <c r="I13" s="280"/>
      <c r="J13" s="280" t="s">
        <v>147</v>
      </c>
      <c r="K13" s="280" t="s">
        <v>148</v>
      </c>
      <c r="L13" s="280"/>
      <c r="Q13" s="196" t="s">
        <v>78</v>
      </c>
      <c r="R13" s="14" t="s">
        <v>74</v>
      </c>
      <c r="S13" s="196" t="s">
        <v>75</v>
      </c>
      <c r="T13" s="196" t="s">
        <v>76</v>
      </c>
      <c r="U13" s="14" t="s">
        <v>77</v>
      </c>
    </row>
    <row r="14" spans="1:21">
      <c r="A14" s="280">
        <v>1</v>
      </c>
      <c r="B14" s="280">
        <v>2</v>
      </c>
      <c r="C14" s="280">
        <v>3</v>
      </c>
      <c r="D14" s="280">
        <v>4</v>
      </c>
      <c r="E14" s="280">
        <v>5</v>
      </c>
      <c r="F14" s="280">
        <v>6</v>
      </c>
      <c r="G14" s="280">
        <v>7</v>
      </c>
      <c r="H14" s="280">
        <v>8</v>
      </c>
      <c r="I14" s="280">
        <v>9</v>
      </c>
      <c r="J14" s="280">
        <v>10</v>
      </c>
      <c r="K14" s="280">
        <v>11</v>
      </c>
      <c r="L14" s="280">
        <v>12</v>
      </c>
    </row>
    <row r="15" spans="1:21">
      <c r="A15" s="63" t="s">
        <v>6</v>
      </c>
      <c r="B15" s="201">
        <v>1</v>
      </c>
      <c r="C15" s="201">
        <v>1800</v>
      </c>
      <c r="D15" s="201">
        <v>11.7</v>
      </c>
      <c r="E15" s="201">
        <v>12.87</v>
      </c>
      <c r="F15" s="201">
        <v>2400</v>
      </c>
      <c r="G15" s="64">
        <f>F15/100*D15</f>
        <v>280.79999999999995</v>
      </c>
      <c r="H15" s="64">
        <f>F15/100*E15</f>
        <v>308.88</v>
      </c>
      <c r="I15" s="147">
        <v>215</v>
      </c>
      <c r="J15" s="65">
        <f>G15*I15/1000</f>
        <v>60.371999999999993</v>
      </c>
      <c r="K15" s="65">
        <f>I15*H15/1000</f>
        <v>66.409199999999998</v>
      </c>
      <c r="L15" s="66">
        <f>(J15*7)+(K15*5)</f>
        <v>754.64999999999986</v>
      </c>
      <c r="M15" s="14">
        <f>55*7</f>
        <v>385</v>
      </c>
      <c r="N15" s="14">
        <f>60*5</f>
        <v>300</v>
      </c>
      <c r="O15" s="14">
        <f>J15*10%</f>
        <v>6.0371999999999995</v>
      </c>
      <c r="Q15" s="14">
        <f>D15*10%</f>
        <v>1.17</v>
      </c>
      <c r="R15" s="14">
        <f>D15+Q15</f>
        <v>12.87</v>
      </c>
      <c r="S15" s="180">
        <f>R15*F15/100</f>
        <v>308.87999999999994</v>
      </c>
      <c r="T15" s="180">
        <f>S15*I15/1000</f>
        <v>66.409199999999984</v>
      </c>
      <c r="U15" s="180">
        <f>T15*5</f>
        <v>332.04599999999994</v>
      </c>
    </row>
    <row r="16" spans="1:21" ht="25.5">
      <c r="A16" s="63" t="s">
        <v>7</v>
      </c>
      <c r="B16" s="67">
        <v>1</v>
      </c>
      <c r="C16" s="67">
        <v>2400</v>
      </c>
      <c r="D16" s="67">
        <v>14.5</v>
      </c>
      <c r="E16" s="67">
        <v>15.95</v>
      </c>
      <c r="F16" s="67">
        <v>2600</v>
      </c>
      <c r="G16" s="64">
        <f>F16/100*D16</f>
        <v>377</v>
      </c>
      <c r="H16" s="64">
        <f>F16/100*E16</f>
        <v>414.7</v>
      </c>
      <c r="I16" s="148">
        <v>215</v>
      </c>
      <c r="J16" s="66">
        <f>G16*I16/1000</f>
        <v>81.055000000000007</v>
      </c>
      <c r="K16" s="65">
        <f>I16*H16/1000</f>
        <v>89.160499999999999</v>
      </c>
      <c r="L16" s="66">
        <f>(J16*7)+(K16*5)+4</f>
        <v>1017.1875</v>
      </c>
      <c r="M16" s="14">
        <f>74*7</f>
        <v>518</v>
      </c>
      <c r="N16" s="14">
        <f>81*5</f>
        <v>405</v>
      </c>
      <c r="O16" s="14">
        <f>J16*10%</f>
        <v>8.105500000000001</v>
      </c>
      <c r="Q16" s="14">
        <f>D16*10%</f>
        <v>1.4500000000000002</v>
      </c>
      <c r="R16" s="14">
        <f>D16+Q16</f>
        <v>15.95</v>
      </c>
      <c r="S16" s="180">
        <f>R16*F16/100</f>
        <v>414.7</v>
      </c>
      <c r="T16" s="180">
        <f>S16*I16/1000</f>
        <v>89.160499999999999</v>
      </c>
      <c r="U16" s="180">
        <f>T16*5</f>
        <v>445.80250000000001</v>
      </c>
    </row>
    <row r="17" spans="1:19">
      <c r="A17" s="68" t="s">
        <v>126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>
        <f>SUM(L15:L16)</f>
        <v>1771.8374999999999</v>
      </c>
    </row>
    <row r="20" spans="1:19">
      <c r="A20" s="237" t="s">
        <v>2</v>
      </c>
      <c r="B20" s="71"/>
      <c r="G20" s="71" t="s">
        <v>82</v>
      </c>
      <c r="H20" s="71"/>
    </row>
    <row r="21" spans="1:19">
      <c r="Q21" s="14" t="s">
        <v>79</v>
      </c>
      <c r="R21" s="14">
        <v>2.4</v>
      </c>
      <c r="S21" s="14" t="s">
        <v>80</v>
      </c>
    </row>
    <row r="22" spans="1:19">
      <c r="A22" s="72" t="s">
        <v>95</v>
      </c>
      <c r="G22" s="72" t="s">
        <v>71</v>
      </c>
      <c r="H22" s="72"/>
      <c r="L22" s="60" t="s">
        <v>47</v>
      </c>
    </row>
    <row r="26" spans="1:19">
      <c r="A26" s="14"/>
      <c r="B26" s="14"/>
      <c r="C26" s="14"/>
      <c r="D26" s="14"/>
      <c r="E26" s="14"/>
      <c r="F26" s="14"/>
      <c r="G26" s="14"/>
      <c r="H26" s="14"/>
    </row>
  </sheetData>
  <mergeCells count="4">
    <mergeCell ref="E7:J7"/>
    <mergeCell ref="D12:E12"/>
    <mergeCell ref="G12:H12"/>
    <mergeCell ref="J12:K12"/>
  </mergeCells>
  <pageMargins left="0.70866141732283472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5"/>
  <sheetViews>
    <sheetView topLeftCell="A4" workbookViewId="0">
      <selection activeCell="B12" sqref="B12"/>
    </sheetView>
  </sheetViews>
  <sheetFormatPr defaultRowHeight="12.75"/>
  <cols>
    <col min="1" max="1" width="31.7109375" style="76" customWidth="1"/>
    <col min="2" max="2" width="8.42578125" style="76" customWidth="1"/>
    <col min="3" max="3" width="8.28515625" style="76" customWidth="1"/>
    <col min="4" max="4" width="13.140625" style="76" customWidth="1"/>
    <col min="5" max="5" width="13.28515625" style="76" customWidth="1"/>
    <col min="6" max="250" width="9.140625" style="14"/>
    <col min="251" max="251" width="29" style="14" customWidth="1"/>
    <col min="252" max="252" width="8.42578125" style="14" customWidth="1"/>
    <col min="253" max="253" width="8.28515625" style="14" customWidth="1"/>
    <col min="254" max="254" width="16" style="14" customWidth="1"/>
    <col min="255" max="255" width="15.7109375" style="14" customWidth="1"/>
    <col min="256" max="506" width="9.140625" style="14"/>
    <col min="507" max="507" width="29" style="14" customWidth="1"/>
    <col min="508" max="508" width="8.42578125" style="14" customWidth="1"/>
    <col min="509" max="509" width="8.28515625" style="14" customWidth="1"/>
    <col min="510" max="510" width="16" style="14" customWidth="1"/>
    <col min="511" max="511" width="15.7109375" style="14" customWidth="1"/>
    <col min="512" max="762" width="9.140625" style="14"/>
    <col min="763" max="763" width="29" style="14" customWidth="1"/>
    <col min="764" max="764" width="8.42578125" style="14" customWidth="1"/>
    <col min="765" max="765" width="8.28515625" style="14" customWidth="1"/>
    <col min="766" max="766" width="16" style="14" customWidth="1"/>
    <col min="767" max="767" width="15.7109375" style="14" customWidth="1"/>
    <col min="768" max="1018" width="9.140625" style="14"/>
    <col min="1019" max="1019" width="29" style="14" customWidth="1"/>
    <col min="1020" max="1020" width="8.42578125" style="14" customWidth="1"/>
    <col min="1021" max="1021" width="8.28515625" style="14" customWidth="1"/>
    <col min="1022" max="1022" width="16" style="14" customWidth="1"/>
    <col min="1023" max="1023" width="15.7109375" style="14" customWidth="1"/>
    <col min="1024" max="1274" width="9.140625" style="14"/>
    <col min="1275" max="1275" width="29" style="14" customWidth="1"/>
    <col min="1276" max="1276" width="8.42578125" style="14" customWidth="1"/>
    <col min="1277" max="1277" width="8.28515625" style="14" customWidth="1"/>
    <col min="1278" max="1278" width="16" style="14" customWidth="1"/>
    <col min="1279" max="1279" width="15.7109375" style="14" customWidth="1"/>
    <col min="1280" max="1530" width="9.140625" style="14"/>
    <col min="1531" max="1531" width="29" style="14" customWidth="1"/>
    <col min="1532" max="1532" width="8.42578125" style="14" customWidth="1"/>
    <col min="1533" max="1533" width="8.28515625" style="14" customWidth="1"/>
    <col min="1534" max="1534" width="16" style="14" customWidth="1"/>
    <col min="1535" max="1535" width="15.7109375" style="14" customWidth="1"/>
    <col min="1536" max="1786" width="9.140625" style="14"/>
    <col min="1787" max="1787" width="29" style="14" customWidth="1"/>
    <col min="1788" max="1788" width="8.42578125" style="14" customWidth="1"/>
    <col min="1789" max="1789" width="8.28515625" style="14" customWidth="1"/>
    <col min="1790" max="1790" width="16" style="14" customWidth="1"/>
    <col min="1791" max="1791" width="15.7109375" style="14" customWidth="1"/>
    <col min="1792" max="2042" width="9.140625" style="14"/>
    <col min="2043" max="2043" width="29" style="14" customWidth="1"/>
    <col min="2044" max="2044" width="8.42578125" style="14" customWidth="1"/>
    <col min="2045" max="2045" width="8.28515625" style="14" customWidth="1"/>
    <col min="2046" max="2046" width="16" style="14" customWidth="1"/>
    <col min="2047" max="2047" width="15.7109375" style="14" customWidth="1"/>
    <col min="2048" max="2298" width="9.140625" style="14"/>
    <col min="2299" max="2299" width="29" style="14" customWidth="1"/>
    <col min="2300" max="2300" width="8.42578125" style="14" customWidth="1"/>
    <col min="2301" max="2301" width="8.28515625" style="14" customWidth="1"/>
    <col min="2302" max="2302" width="16" style="14" customWidth="1"/>
    <col min="2303" max="2303" width="15.7109375" style="14" customWidth="1"/>
    <col min="2304" max="2554" width="9.140625" style="14"/>
    <col min="2555" max="2555" width="29" style="14" customWidth="1"/>
    <col min="2556" max="2556" width="8.42578125" style="14" customWidth="1"/>
    <col min="2557" max="2557" width="8.28515625" style="14" customWidth="1"/>
    <col min="2558" max="2558" width="16" style="14" customWidth="1"/>
    <col min="2559" max="2559" width="15.7109375" style="14" customWidth="1"/>
    <col min="2560" max="2810" width="9.140625" style="14"/>
    <col min="2811" max="2811" width="29" style="14" customWidth="1"/>
    <col min="2812" max="2812" width="8.42578125" style="14" customWidth="1"/>
    <col min="2813" max="2813" width="8.28515625" style="14" customWidth="1"/>
    <col min="2814" max="2814" width="16" style="14" customWidth="1"/>
    <col min="2815" max="2815" width="15.7109375" style="14" customWidth="1"/>
    <col min="2816" max="3066" width="9.140625" style="14"/>
    <col min="3067" max="3067" width="29" style="14" customWidth="1"/>
    <col min="3068" max="3068" width="8.42578125" style="14" customWidth="1"/>
    <col min="3069" max="3069" width="8.28515625" style="14" customWidth="1"/>
    <col min="3070" max="3070" width="16" style="14" customWidth="1"/>
    <col min="3071" max="3071" width="15.7109375" style="14" customWidth="1"/>
    <col min="3072" max="3322" width="9.140625" style="14"/>
    <col min="3323" max="3323" width="29" style="14" customWidth="1"/>
    <col min="3324" max="3324" width="8.42578125" style="14" customWidth="1"/>
    <col min="3325" max="3325" width="8.28515625" style="14" customWidth="1"/>
    <col min="3326" max="3326" width="16" style="14" customWidth="1"/>
    <col min="3327" max="3327" width="15.7109375" style="14" customWidth="1"/>
    <col min="3328" max="3578" width="9.140625" style="14"/>
    <col min="3579" max="3579" width="29" style="14" customWidth="1"/>
    <col min="3580" max="3580" width="8.42578125" style="14" customWidth="1"/>
    <col min="3581" max="3581" width="8.28515625" style="14" customWidth="1"/>
    <col min="3582" max="3582" width="16" style="14" customWidth="1"/>
    <col min="3583" max="3583" width="15.7109375" style="14" customWidth="1"/>
    <col min="3584" max="3834" width="9.140625" style="14"/>
    <col min="3835" max="3835" width="29" style="14" customWidth="1"/>
    <col min="3836" max="3836" width="8.42578125" style="14" customWidth="1"/>
    <col min="3837" max="3837" width="8.28515625" style="14" customWidth="1"/>
    <col min="3838" max="3838" width="16" style="14" customWidth="1"/>
    <col min="3839" max="3839" width="15.7109375" style="14" customWidth="1"/>
    <col min="3840" max="4090" width="9.140625" style="14"/>
    <col min="4091" max="4091" width="29" style="14" customWidth="1"/>
    <col min="4092" max="4092" width="8.42578125" style="14" customWidth="1"/>
    <col min="4093" max="4093" width="8.28515625" style="14" customWidth="1"/>
    <col min="4094" max="4094" width="16" style="14" customWidth="1"/>
    <col min="4095" max="4095" width="15.7109375" style="14" customWidth="1"/>
    <col min="4096" max="4346" width="9.140625" style="14"/>
    <col min="4347" max="4347" width="29" style="14" customWidth="1"/>
    <col min="4348" max="4348" width="8.42578125" style="14" customWidth="1"/>
    <col min="4349" max="4349" width="8.28515625" style="14" customWidth="1"/>
    <col min="4350" max="4350" width="16" style="14" customWidth="1"/>
    <col min="4351" max="4351" width="15.7109375" style="14" customWidth="1"/>
    <col min="4352" max="4602" width="9.140625" style="14"/>
    <col min="4603" max="4603" width="29" style="14" customWidth="1"/>
    <col min="4604" max="4604" width="8.42578125" style="14" customWidth="1"/>
    <col min="4605" max="4605" width="8.28515625" style="14" customWidth="1"/>
    <col min="4606" max="4606" width="16" style="14" customWidth="1"/>
    <col min="4607" max="4607" width="15.7109375" style="14" customWidth="1"/>
    <col min="4608" max="4858" width="9.140625" style="14"/>
    <col min="4859" max="4859" width="29" style="14" customWidth="1"/>
    <col min="4860" max="4860" width="8.42578125" style="14" customWidth="1"/>
    <col min="4861" max="4861" width="8.28515625" style="14" customWidth="1"/>
    <col min="4862" max="4862" width="16" style="14" customWidth="1"/>
    <col min="4863" max="4863" width="15.7109375" style="14" customWidth="1"/>
    <col min="4864" max="5114" width="9.140625" style="14"/>
    <col min="5115" max="5115" width="29" style="14" customWidth="1"/>
    <col min="5116" max="5116" width="8.42578125" style="14" customWidth="1"/>
    <col min="5117" max="5117" width="8.28515625" style="14" customWidth="1"/>
    <col min="5118" max="5118" width="16" style="14" customWidth="1"/>
    <col min="5119" max="5119" width="15.7109375" style="14" customWidth="1"/>
    <col min="5120" max="5370" width="9.140625" style="14"/>
    <col min="5371" max="5371" width="29" style="14" customWidth="1"/>
    <col min="5372" max="5372" width="8.42578125" style="14" customWidth="1"/>
    <col min="5373" max="5373" width="8.28515625" style="14" customWidth="1"/>
    <col min="5374" max="5374" width="16" style="14" customWidth="1"/>
    <col min="5375" max="5375" width="15.7109375" style="14" customWidth="1"/>
    <col min="5376" max="5626" width="9.140625" style="14"/>
    <col min="5627" max="5627" width="29" style="14" customWidth="1"/>
    <col min="5628" max="5628" width="8.42578125" style="14" customWidth="1"/>
    <col min="5629" max="5629" width="8.28515625" style="14" customWidth="1"/>
    <col min="5630" max="5630" width="16" style="14" customWidth="1"/>
    <col min="5631" max="5631" width="15.7109375" style="14" customWidth="1"/>
    <col min="5632" max="5882" width="9.140625" style="14"/>
    <col min="5883" max="5883" width="29" style="14" customWidth="1"/>
    <col min="5884" max="5884" width="8.42578125" style="14" customWidth="1"/>
    <col min="5885" max="5885" width="8.28515625" style="14" customWidth="1"/>
    <col min="5886" max="5886" width="16" style="14" customWidth="1"/>
    <col min="5887" max="5887" width="15.7109375" style="14" customWidth="1"/>
    <col min="5888" max="6138" width="9.140625" style="14"/>
    <col min="6139" max="6139" width="29" style="14" customWidth="1"/>
    <col min="6140" max="6140" width="8.42578125" style="14" customWidth="1"/>
    <col min="6141" max="6141" width="8.28515625" style="14" customWidth="1"/>
    <col min="6142" max="6142" width="16" style="14" customWidth="1"/>
    <col min="6143" max="6143" width="15.7109375" style="14" customWidth="1"/>
    <col min="6144" max="6394" width="9.140625" style="14"/>
    <col min="6395" max="6395" width="29" style="14" customWidth="1"/>
    <col min="6396" max="6396" width="8.42578125" style="14" customWidth="1"/>
    <col min="6397" max="6397" width="8.28515625" style="14" customWidth="1"/>
    <col min="6398" max="6398" width="16" style="14" customWidth="1"/>
    <col min="6399" max="6399" width="15.7109375" style="14" customWidth="1"/>
    <col min="6400" max="6650" width="9.140625" style="14"/>
    <col min="6651" max="6651" width="29" style="14" customWidth="1"/>
    <col min="6652" max="6652" width="8.42578125" style="14" customWidth="1"/>
    <col min="6653" max="6653" width="8.28515625" style="14" customWidth="1"/>
    <col min="6654" max="6654" width="16" style="14" customWidth="1"/>
    <col min="6655" max="6655" width="15.7109375" style="14" customWidth="1"/>
    <col min="6656" max="6906" width="9.140625" style="14"/>
    <col min="6907" max="6907" width="29" style="14" customWidth="1"/>
    <col min="6908" max="6908" width="8.42578125" style="14" customWidth="1"/>
    <col min="6909" max="6909" width="8.28515625" style="14" customWidth="1"/>
    <col min="6910" max="6910" width="16" style="14" customWidth="1"/>
    <col min="6911" max="6911" width="15.7109375" style="14" customWidth="1"/>
    <col min="6912" max="7162" width="9.140625" style="14"/>
    <col min="7163" max="7163" width="29" style="14" customWidth="1"/>
    <col min="7164" max="7164" width="8.42578125" style="14" customWidth="1"/>
    <col min="7165" max="7165" width="8.28515625" style="14" customWidth="1"/>
    <col min="7166" max="7166" width="16" style="14" customWidth="1"/>
    <col min="7167" max="7167" width="15.7109375" style="14" customWidth="1"/>
    <col min="7168" max="7418" width="9.140625" style="14"/>
    <col min="7419" max="7419" width="29" style="14" customWidth="1"/>
    <col min="7420" max="7420" width="8.42578125" style="14" customWidth="1"/>
    <col min="7421" max="7421" width="8.28515625" style="14" customWidth="1"/>
    <col min="7422" max="7422" width="16" style="14" customWidth="1"/>
    <col min="7423" max="7423" width="15.7109375" style="14" customWidth="1"/>
    <col min="7424" max="7674" width="9.140625" style="14"/>
    <col min="7675" max="7675" width="29" style="14" customWidth="1"/>
    <col min="7676" max="7676" width="8.42578125" style="14" customWidth="1"/>
    <col min="7677" max="7677" width="8.28515625" style="14" customWidth="1"/>
    <col min="7678" max="7678" width="16" style="14" customWidth="1"/>
    <col min="7679" max="7679" width="15.7109375" style="14" customWidth="1"/>
    <col min="7680" max="7930" width="9.140625" style="14"/>
    <col min="7931" max="7931" width="29" style="14" customWidth="1"/>
    <col min="7932" max="7932" width="8.42578125" style="14" customWidth="1"/>
    <col min="7933" max="7933" width="8.28515625" style="14" customWidth="1"/>
    <col min="7934" max="7934" width="16" style="14" customWidth="1"/>
    <col min="7935" max="7935" width="15.7109375" style="14" customWidth="1"/>
    <col min="7936" max="8186" width="9.140625" style="14"/>
    <col min="8187" max="8187" width="29" style="14" customWidth="1"/>
    <col min="8188" max="8188" width="8.42578125" style="14" customWidth="1"/>
    <col min="8189" max="8189" width="8.28515625" style="14" customWidth="1"/>
    <col min="8190" max="8190" width="16" style="14" customWidth="1"/>
    <col min="8191" max="8191" width="15.7109375" style="14" customWidth="1"/>
    <col min="8192" max="8442" width="9.140625" style="14"/>
    <col min="8443" max="8443" width="29" style="14" customWidth="1"/>
    <col min="8444" max="8444" width="8.42578125" style="14" customWidth="1"/>
    <col min="8445" max="8445" width="8.28515625" style="14" customWidth="1"/>
    <col min="8446" max="8446" width="16" style="14" customWidth="1"/>
    <col min="8447" max="8447" width="15.7109375" style="14" customWidth="1"/>
    <col min="8448" max="8698" width="9.140625" style="14"/>
    <col min="8699" max="8699" width="29" style="14" customWidth="1"/>
    <col min="8700" max="8700" width="8.42578125" style="14" customWidth="1"/>
    <col min="8701" max="8701" width="8.28515625" style="14" customWidth="1"/>
    <col min="8702" max="8702" width="16" style="14" customWidth="1"/>
    <col min="8703" max="8703" width="15.7109375" style="14" customWidth="1"/>
    <col min="8704" max="8954" width="9.140625" style="14"/>
    <col min="8955" max="8955" width="29" style="14" customWidth="1"/>
    <col min="8956" max="8956" width="8.42578125" style="14" customWidth="1"/>
    <col min="8957" max="8957" width="8.28515625" style="14" customWidth="1"/>
    <col min="8958" max="8958" width="16" style="14" customWidth="1"/>
    <col min="8959" max="8959" width="15.7109375" style="14" customWidth="1"/>
    <col min="8960" max="9210" width="9.140625" style="14"/>
    <col min="9211" max="9211" width="29" style="14" customWidth="1"/>
    <col min="9212" max="9212" width="8.42578125" style="14" customWidth="1"/>
    <col min="9213" max="9213" width="8.28515625" style="14" customWidth="1"/>
    <col min="9214" max="9214" width="16" style="14" customWidth="1"/>
    <col min="9215" max="9215" width="15.7109375" style="14" customWidth="1"/>
    <col min="9216" max="9466" width="9.140625" style="14"/>
    <col min="9467" max="9467" width="29" style="14" customWidth="1"/>
    <col min="9468" max="9468" width="8.42578125" style="14" customWidth="1"/>
    <col min="9469" max="9469" width="8.28515625" style="14" customWidth="1"/>
    <col min="9470" max="9470" width="16" style="14" customWidth="1"/>
    <col min="9471" max="9471" width="15.7109375" style="14" customWidth="1"/>
    <col min="9472" max="9722" width="9.140625" style="14"/>
    <col min="9723" max="9723" width="29" style="14" customWidth="1"/>
    <col min="9724" max="9724" width="8.42578125" style="14" customWidth="1"/>
    <col min="9725" max="9725" width="8.28515625" style="14" customWidth="1"/>
    <col min="9726" max="9726" width="16" style="14" customWidth="1"/>
    <col min="9727" max="9727" width="15.7109375" style="14" customWidth="1"/>
    <col min="9728" max="9978" width="9.140625" style="14"/>
    <col min="9979" max="9979" width="29" style="14" customWidth="1"/>
    <col min="9980" max="9980" width="8.42578125" style="14" customWidth="1"/>
    <col min="9981" max="9981" width="8.28515625" style="14" customWidth="1"/>
    <col min="9982" max="9982" width="16" style="14" customWidth="1"/>
    <col min="9983" max="9983" width="15.7109375" style="14" customWidth="1"/>
    <col min="9984" max="10234" width="9.140625" style="14"/>
    <col min="10235" max="10235" width="29" style="14" customWidth="1"/>
    <col min="10236" max="10236" width="8.42578125" style="14" customWidth="1"/>
    <col min="10237" max="10237" width="8.28515625" style="14" customWidth="1"/>
    <col min="10238" max="10238" width="16" style="14" customWidth="1"/>
    <col min="10239" max="10239" width="15.7109375" style="14" customWidth="1"/>
    <col min="10240" max="10490" width="9.140625" style="14"/>
    <col min="10491" max="10491" width="29" style="14" customWidth="1"/>
    <col min="10492" max="10492" width="8.42578125" style="14" customWidth="1"/>
    <col min="10493" max="10493" width="8.28515625" style="14" customWidth="1"/>
    <col min="10494" max="10494" width="16" style="14" customWidth="1"/>
    <col min="10495" max="10495" width="15.7109375" style="14" customWidth="1"/>
    <col min="10496" max="10746" width="9.140625" style="14"/>
    <col min="10747" max="10747" width="29" style="14" customWidth="1"/>
    <col min="10748" max="10748" width="8.42578125" style="14" customWidth="1"/>
    <col min="10749" max="10749" width="8.28515625" style="14" customWidth="1"/>
    <col min="10750" max="10750" width="16" style="14" customWidth="1"/>
    <col min="10751" max="10751" width="15.7109375" style="14" customWidth="1"/>
    <col min="10752" max="11002" width="9.140625" style="14"/>
    <col min="11003" max="11003" width="29" style="14" customWidth="1"/>
    <col min="11004" max="11004" width="8.42578125" style="14" customWidth="1"/>
    <col min="11005" max="11005" width="8.28515625" style="14" customWidth="1"/>
    <col min="11006" max="11006" width="16" style="14" customWidth="1"/>
    <col min="11007" max="11007" width="15.7109375" style="14" customWidth="1"/>
    <col min="11008" max="11258" width="9.140625" style="14"/>
    <col min="11259" max="11259" width="29" style="14" customWidth="1"/>
    <col min="11260" max="11260" width="8.42578125" style="14" customWidth="1"/>
    <col min="11261" max="11261" width="8.28515625" style="14" customWidth="1"/>
    <col min="11262" max="11262" width="16" style="14" customWidth="1"/>
    <col min="11263" max="11263" width="15.7109375" style="14" customWidth="1"/>
    <col min="11264" max="11514" width="9.140625" style="14"/>
    <col min="11515" max="11515" width="29" style="14" customWidth="1"/>
    <col min="11516" max="11516" width="8.42578125" style="14" customWidth="1"/>
    <col min="11517" max="11517" width="8.28515625" style="14" customWidth="1"/>
    <col min="11518" max="11518" width="16" style="14" customWidth="1"/>
    <col min="11519" max="11519" width="15.7109375" style="14" customWidth="1"/>
    <col min="11520" max="11770" width="9.140625" style="14"/>
    <col min="11771" max="11771" width="29" style="14" customWidth="1"/>
    <col min="11772" max="11772" width="8.42578125" style="14" customWidth="1"/>
    <col min="11773" max="11773" width="8.28515625" style="14" customWidth="1"/>
    <col min="11774" max="11774" width="16" style="14" customWidth="1"/>
    <col min="11775" max="11775" width="15.7109375" style="14" customWidth="1"/>
    <col min="11776" max="12026" width="9.140625" style="14"/>
    <col min="12027" max="12027" width="29" style="14" customWidth="1"/>
    <col min="12028" max="12028" width="8.42578125" style="14" customWidth="1"/>
    <col min="12029" max="12029" width="8.28515625" style="14" customWidth="1"/>
    <col min="12030" max="12030" width="16" style="14" customWidth="1"/>
    <col min="12031" max="12031" width="15.7109375" style="14" customWidth="1"/>
    <col min="12032" max="12282" width="9.140625" style="14"/>
    <col min="12283" max="12283" width="29" style="14" customWidth="1"/>
    <col min="12284" max="12284" width="8.42578125" style="14" customWidth="1"/>
    <col min="12285" max="12285" width="8.28515625" style="14" customWidth="1"/>
    <col min="12286" max="12286" width="16" style="14" customWidth="1"/>
    <col min="12287" max="12287" width="15.7109375" style="14" customWidth="1"/>
    <col min="12288" max="12538" width="9.140625" style="14"/>
    <col min="12539" max="12539" width="29" style="14" customWidth="1"/>
    <col min="12540" max="12540" width="8.42578125" style="14" customWidth="1"/>
    <col min="12541" max="12541" width="8.28515625" style="14" customWidth="1"/>
    <col min="12542" max="12542" width="16" style="14" customWidth="1"/>
    <col min="12543" max="12543" width="15.7109375" style="14" customWidth="1"/>
    <col min="12544" max="12794" width="9.140625" style="14"/>
    <col min="12795" max="12795" width="29" style="14" customWidth="1"/>
    <col min="12796" max="12796" width="8.42578125" style="14" customWidth="1"/>
    <col min="12797" max="12797" width="8.28515625" style="14" customWidth="1"/>
    <col min="12798" max="12798" width="16" style="14" customWidth="1"/>
    <col min="12799" max="12799" width="15.7109375" style="14" customWidth="1"/>
    <col min="12800" max="13050" width="9.140625" style="14"/>
    <col min="13051" max="13051" width="29" style="14" customWidth="1"/>
    <col min="13052" max="13052" width="8.42578125" style="14" customWidth="1"/>
    <col min="13053" max="13053" width="8.28515625" style="14" customWidth="1"/>
    <col min="13054" max="13054" width="16" style="14" customWidth="1"/>
    <col min="13055" max="13055" width="15.7109375" style="14" customWidth="1"/>
    <col min="13056" max="13306" width="9.140625" style="14"/>
    <col min="13307" max="13307" width="29" style="14" customWidth="1"/>
    <col min="13308" max="13308" width="8.42578125" style="14" customWidth="1"/>
    <col min="13309" max="13309" width="8.28515625" style="14" customWidth="1"/>
    <col min="13310" max="13310" width="16" style="14" customWidth="1"/>
    <col min="13311" max="13311" width="15.7109375" style="14" customWidth="1"/>
    <col min="13312" max="13562" width="9.140625" style="14"/>
    <col min="13563" max="13563" width="29" style="14" customWidth="1"/>
    <col min="13564" max="13564" width="8.42578125" style="14" customWidth="1"/>
    <col min="13565" max="13565" width="8.28515625" style="14" customWidth="1"/>
    <col min="13566" max="13566" width="16" style="14" customWidth="1"/>
    <col min="13567" max="13567" width="15.7109375" style="14" customWidth="1"/>
    <col min="13568" max="13818" width="9.140625" style="14"/>
    <col min="13819" max="13819" width="29" style="14" customWidth="1"/>
    <col min="13820" max="13820" width="8.42578125" style="14" customWidth="1"/>
    <col min="13821" max="13821" width="8.28515625" style="14" customWidth="1"/>
    <col min="13822" max="13822" width="16" style="14" customWidth="1"/>
    <col min="13823" max="13823" width="15.7109375" style="14" customWidth="1"/>
    <col min="13824" max="14074" width="9.140625" style="14"/>
    <col min="14075" max="14075" width="29" style="14" customWidth="1"/>
    <col min="14076" max="14076" width="8.42578125" style="14" customWidth="1"/>
    <col min="14077" max="14077" width="8.28515625" style="14" customWidth="1"/>
    <col min="14078" max="14078" width="16" style="14" customWidth="1"/>
    <col min="14079" max="14079" width="15.7109375" style="14" customWidth="1"/>
    <col min="14080" max="14330" width="9.140625" style="14"/>
    <col min="14331" max="14331" width="29" style="14" customWidth="1"/>
    <col min="14332" max="14332" width="8.42578125" style="14" customWidth="1"/>
    <col min="14333" max="14333" width="8.28515625" style="14" customWidth="1"/>
    <col min="14334" max="14334" width="16" style="14" customWidth="1"/>
    <col min="14335" max="14335" width="15.7109375" style="14" customWidth="1"/>
    <col min="14336" max="14586" width="9.140625" style="14"/>
    <col min="14587" max="14587" width="29" style="14" customWidth="1"/>
    <col min="14588" max="14588" width="8.42578125" style="14" customWidth="1"/>
    <col min="14589" max="14589" width="8.28515625" style="14" customWidth="1"/>
    <col min="14590" max="14590" width="16" style="14" customWidth="1"/>
    <col min="14591" max="14591" width="15.7109375" style="14" customWidth="1"/>
    <col min="14592" max="14842" width="9.140625" style="14"/>
    <col min="14843" max="14843" width="29" style="14" customWidth="1"/>
    <col min="14844" max="14844" width="8.42578125" style="14" customWidth="1"/>
    <col min="14845" max="14845" width="8.28515625" style="14" customWidth="1"/>
    <col min="14846" max="14846" width="16" style="14" customWidth="1"/>
    <col min="14847" max="14847" width="15.7109375" style="14" customWidth="1"/>
    <col min="14848" max="15098" width="9.140625" style="14"/>
    <col min="15099" max="15099" width="29" style="14" customWidth="1"/>
    <col min="15100" max="15100" width="8.42578125" style="14" customWidth="1"/>
    <col min="15101" max="15101" width="8.28515625" style="14" customWidth="1"/>
    <col min="15102" max="15102" width="16" style="14" customWidth="1"/>
    <col min="15103" max="15103" width="15.7109375" style="14" customWidth="1"/>
    <col min="15104" max="15354" width="9.140625" style="14"/>
    <col min="15355" max="15355" width="29" style="14" customWidth="1"/>
    <col min="15356" max="15356" width="8.42578125" style="14" customWidth="1"/>
    <col min="15357" max="15357" width="8.28515625" style="14" customWidth="1"/>
    <col min="15358" max="15358" width="16" style="14" customWidth="1"/>
    <col min="15359" max="15359" width="15.7109375" style="14" customWidth="1"/>
    <col min="15360" max="15610" width="9.140625" style="14"/>
    <col min="15611" max="15611" width="29" style="14" customWidth="1"/>
    <col min="15612" max="15612" width="8.42578125" style="14" customWidth="1"/>
    <col min="15613" max="15613" width="8.28515625" style="14" customWidth="1"/>
    <col min="15614" max="15614" width="16" style="14" customWidth="1"/>
    <col min="15615" max="15615" width="15.7109375" style="14" customWidth="1"/>
    <col min="15616" max="15866" width="9.140625" style="14"/>
    <col min="15867" max="15867" width="29" style="14" customWidth="1"/>
    <col min="15868" max="15868" width="8.42578125" style="14" customWidth="1"/>
    <col min="15869" max="15869" width="8.28515625" style="14" customWidth="1"/>
    <col min="15870" max="15870" width="16" style="14" customWidth="1"/>
    <col min="15871" max="15871" width="15.7109375" style="14" customWidth="1"/>
    <col min="15872" max="16122" width="9.140625" style="14"/>
    <col min="16123" max="16123" width="29" style="14" customWidth="1"/>
    <col min="16124" max="16124" width="8.42578125" style="14" customWidth="1"/>
    <col min="16125" max="16125" width="8.28515625" style="14" customWidth="1"/>
    <col min="16126" max="16126" width="16" style="14" customWidth="1"/>
    <col min="16127" max="16127" width="15.7109375" style="14" customWidth="1"/>
    <col min="16128" max="16384" width="9.140625" style="14"/>
  </cols>
  <sheetData>
    <row r="2" spans="1:6">
      <c r="A2" s="73"/>
      <c r="B2" s="74"/>
      <c r="C2" s="73"/>
      <c r="D2" s="172"/>
      <c r="E2" s="73"/>
    </row>
    <row r="3" spans="1:6" ht="15.75">
      <c r="A3" s="307" t="s">
        <v>150</v>
      </c>
      <c r="C3" s="75"/>
      <c r="D3" s="175"/>
      <c r="E3" s="75"/>
    </row>
    <row r="4" spans="1:6">
      <c r="A4" s="75"/>
      <c r="C4" s="75"/>
      <c r="D4" s="175"/>
      <c r="E4" s="75"/>
    </row>
    <row r="5" spans="1:6">
      <c r="A5" s="279"/>
      <c r="C5" s="279"/>
      <c r="D5" s="279"/>
      <c r="E5" s="279"/>
    </row>
    <row r="6" spans="1:6">
      <c r="A6" s="279"/>
      <c r="C6" s="279"/>
      <c r="D6" s="279"/>
      <c r="E6" s="279"/>
    </row>
    <row r="7" spans="1:6" s="42" customFormat="1">
      <c r="A7" s="3" t="s">
        <v>100</v>
      </c>
      <c r="B7" s="4">
        <v>2023</v>
      </c>
      <c r="D7" s="277"/>
      <c r="E7" s="1"/>
    </row>
    <row r="8" spans="1:6" s="42" customFormat="1">
      <c r="A8" s="3" t="s">
        <v>101</v>
      </c>
      <c r="B8" s="4" t="s">
        <v>102</v>
      </c>
      <c r="D8" s="6"/>
      <c r="E8" s="1"/>
    </row>
    <row r="9" spans="1:6" s="42" customFormat="1" ht="16.5" customHeight="1">
      <c r="A9" s="3" t="s">
        <v>103</v>
      </c>
      <c r="B9" s="4" t="s">
        <v>104</v>
      </c>
      <c r="D9" s="33"/>
      <c r="E9" s="1"/>
    </row>
    <row r="10" spans="1:6" s="42" customFormat="1" ht="26.25" customHeight="1">
      <c r="A10" s="3" t="s">
        <v>105</v>
      </c>
      <c r="B10" s="573" t="s">
        <v>90</v>
      </c>
      <c r="C10" s="573"/>
      <c r="D10" s="573"/>
      <c r="E10" s="573"/>
      <c r="F10" s="309"/>
    </row>
    <row r="11" spans="1:6" s="42" customFormat="1">
      <c r="A11" s="3" t="s">
        <v>106</v>
      </c>
      <c r="B11" s="4" t="s">
        <v>107</v>
      </c>
      <c r="D11" s="33"/>
      <c r="E11" s="1"/>
    </row>
    <row r="12" spans="1:6" s="42" customFormat="1">
      <c r="A12" s="4" t="s">
        <v>298</v>
      </c>
      <c r="B12" s="42" t="s">
        <v>474</v>
      </c>
      <c r="D12" s="33"/>
      <c r="E12" s="1"/>
    </row>
    <row r="13" spans="1:6" s="42" customFormat="1">
      <c r="A13" s="172"/>
      <c r="B13" s="172"/>
      <c r="C13" s="172"/>
      <c r="D13" s="172"/>
      <c r="E13" s="172"/>
    </row>
    <row r="14" spans="1:6" s="162" customFormat="1" ht="56.25" customHeight="1">
      <c r="A14" s="79" t="s">
        <v>152</v>
      </c>
      <c r="B14" s="79" t="s">
        <v>121</v>
      </c>
      <c r="C14" s="79" t="s">
        <v>153</v>
      </c>
      <c r="D14" s="290" t="s">
        <v>155</v>
      </c>
      <c r="E14" s="290" t="s">
        <v>154</v>
      </c>
    </row>
    <row r="15" spans="1:6" s="42" customFormat="1">
      <c r="A15" s="78">
        <v>1</v>
      </c>
      <c r="B15" s="78">
        <v>2</v>
      </c>
      <c r="C15" s="78">
        <v>3</v>
      </c>
      <c r="D15" s="78">
        <v>4</v>
      </c>
      <c r="E15" s="78">
        <v>5</v>
      </c>
    </row>
    <row r="16" spans="1:6" s="261" customFormat="1" ht="16.5" customHeight="1">
      <c r="A16" s="374" t="s">
        <v>156</v>
      </c>
      <c r="B16" s="259" t="s">
        <v>157</v>
      </c>
      <c r="C16" s="259">
        <v>1</v>
      </c>
      <c r="D16" s="259">
        <f>354759+96320</f>
        <v>451079</v>
      </c>
      <c r="E16" s="375">
        <f>C16*D16/1000</f>
        <v>451.07900000000001</v>
      </c>
    </row>
    <row r="17" spans="1:5" s="42" customFormat="1" ht="14.25" customHeight="1">
      <c r="A17" s="114" t="s">
        <v>158</v>
      </c>
      <c r="B17" s="79" t="s">
        <v>159</v>
      </c>
      <c r="C17" s="79">
        <v>1</v>
      </c>
      <c r="D17" s="79">
        <v>189750</v>
      </c>
      <c r="E17" s="253">
        <f t="shared" ref="E17:E19" si="0">C17*D17/1000</f>
        <v>189.75</v>
      </c>
    </row>
    <row r="18" spans="1:5" s="42" customFormat="1" ht="15" customHeight="1">
      <c r="A18" s="114" t="s">
        <v>160</v>
      </c>
      <c r="B18" s="79" t="s">
        <v>161</v>
      </c>
      <c r="C18" s="79">
        <v>50</v>
      </c>
      <c r="D18" s="79">
        <v>7350</v>
      </c>
      <c r="E18" s="253">
        <f t="shared" si="0"/>
        <v>367.5</v>
      </c>
    </row>
    <row r="19" spans="1:5" s="42" customFormat="1" ht="15" customHeight="1">
      <c r="A19" s="114" t="s">
        <v>162</v>
      </c>
      <c r="B19" s="79" t="s">
        <v>161</v>
      </c>
      <c r="C19" s="79">
        <v>300</v>
      </c>
      <c r="D19" s="79">
        <v>2500</v>
      </c>
      <c r="E19" s="253">
        <f t="shared" si="0"/>
        <v>750</v>
      </c>
    </row>
    <row r="20" spans="1:5" s="42" customFormat="1">
      <c r="A20" s="81" t="s">
        <v>8</v>
      </c>
      <c r="B20" s="82"/>
      <c r="C20" s="82"/>
      <c r="D20" s="82"/>
      <c r="E20" s="83">
        <f>SUM(E16:E19)+1</f>
        <v>1759.329</v>
      </c>
    </row>
    <row r="21" spans="1:5">
      <c r="A21" s="73"/>
      <c r="B21" s="73"/>
      <c r="C21" s="73"/>
      <c r="D21" s="172"/>
      <c r="E21" s="73"/>
    </row>
    <row r="22" spans="1:5">
      <c r="A22" s="73"/>
      <c r="B22" s="73"/>
      <c r="C22" s="73"/>
      <c r="D22" s="172"/>
      <c r="E22" s="73"/>
    </row>
    <row r="23" spans="1:5">
      <c r="A23" s="237" t="s">
        <v>2</v>
      </c>
      <c r="B23" s="84"/>
      <c r="C23" s="84" t="s">
        <v>82</v>
      </c>
      <c r="D23" s="84"/>
      <c r="E23" s="84"/>
    </row>
    <row r="24" spans="1:5">
      <c r="A24" s="84"/>
      <c r="B24" s="84"/>
      <c r="C24" s="84"/>
      <c r="D24" s="84"/>
      <c r="E24" s="84"/>
    </row>
    <row r="25" spans="1:5">
      <c r="A25" s="84" t="s">
        <v>95</v>
      </c>
      <c r="B25" s="84"/>
      <c r="C25" s="84" t="s">
        <v>71</v>
      </c>
      <c r="D25" s="84"/>
      <c r="E25" s="84"/>
    </row>
  </sheetData>
  <mergeCells count="1">
    <mergeCell ref="B10:E10"/>
  </mergeCells>
  <pageMargins left="0.78740157480314965" right="0.59055118110236227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7"/>
  <sheetViews>
    <sheetView workbookViewId="0">
      <selection activeCell="C10" sqref="C10"/>
    </sheetView>
  </sheetViews>
  <sheetFormatPr defaultRowHeight="12.75"/>
  <cols>
    <col min="1" max="1" width="18.7109375" style="85" customWidth="1"/>
    <col min="2" max="2" width="12.140625" style="85" customWidth="1"/>
    <col min="3" max="3" width="12.5703125" style="85" customWidth="1"/>
    <col min="4" max="4" width="13.28515625" style="85" customWidth="1"/>
    <col min="5" max="5" width="12.42578125" style="85" customWidth="1"/>
    <col min="6" max="6" width="13.28515625" style="85" customWidth="1"/>
    <col min="7" max="256" width="9.140625" style="14"/>
    <col min="257" max="257" width="18.7109375" style="14" customWidth="1"/>
    <col min="258" max="258" width="12.7109375" style="14" customWidth="1"/>
    <col min="259" max="259" width="12.5703125" style="14" customWidth="1"/>
    <col min="260" max="260" width="16" style="14" customWidth="1"/>
    <col min="261" max="262" width="13.28515625" style="14" customWidth="1"/>
    <col min="263" max="512" width="9.140625" style="14"/>
    <col min="513" max="513" width="18.7109375" style="14" customWidth="1"/>
    <col min="514" max="514" width="12.7109375" style="14" customWidth="1"/>
    <col min="515" max="515" width="12.5703125" style="14" customWidth="1"/>
    <col min="516" max="516" width="16" style="14" customWidth="1"/>
    <col min="517" max="518" width="13.28515625" style="14" customWidth="1"/>
    <col min="519" max="768" width="9.140625" style="14"/>
    <col min="769" max="769" width="18.7109375" style="14" customWidth="1"/>
    <col min="770" max="770" width="12.7109375" style="14" customWidth="1"/>
    <col min="771" max="771" width="12.5703125" style="14" customWidth="1"/>
    <col min="772" max="772" width="16" style="14" customWidth="1"/>
    <col min="773" max="774" width="13.28515625" style="14" customWidth="1"/>
    <col min="775" max="1024" width="9.140625" style="14"/>
    <col min="1025" max="1025" width="18.7109375" style="14" customWidth="1"/>
    <col min="1026" max="1026" width="12.7109375" style="14" customWidth="1"/>
    <col min="1027" max="1027" width="12.5703125" style="14" customWidth="1"/>
    <col min="1028" max="1028" width="16" style="14" customWidth="1"/>
    <col min="1029" max="1030" width="13.28515625" style="14" customWidth="1"/>
    <col min="1031" max="1280" width="9.140625" style="14"/>
    <col min="1281" max="1281" width="18.7109375" style="14" customWidth="1"/>
    <col min="1282" max="1282" width="12.7109375" style="14" customWidth="1"/>
    <col min="1283" max="1283" width="12.5703125" style="14" customWidth="1"/>
    <col min="1284" max="1284" width="16" style="14" customWidth="1"/>
    <col min="1285" max="1286" width="13.28515625" style="14" customWidth="1"/>
    <col min="1287" max="1536" width="9.140625" style="14"/>
    <col min="1537" max="1537" width="18.7109375" style="14" customWidth="1"/>
    <col min="1538" max="1538" width="12.7109375" style="14" customWidth="1"/>
    <col min="1539" max="1539" width="12.5703125" style="14" customWidth="1"/>
    <col min="1540" max="1540" width="16" style="14" customWidth="1"/>
    <col min="1541" max="1542" width="13.28515625" style="14" customWidth="1"/>
    <col min="1543" max="1792" width="9.140625" style="14"/>
    <col min="1793" max="1793" width="18.7109375" style="14" customWidth="1"/>
    <col min="1794" max="1794" width="12.7109375" style="14" customWidth="1"/>
    <col min="1795" max="1795" width="12.5703125" style="14" customWidth="1"/>
    <col min="1796" max="1796" width="16" style="14" customWidth="1"/>
    <col min="1797" max="1798" width="13.28515625" style="14" customWidth="1"/>
    <col min="1799" max="2048" width="9.140625" style="14"/>
    <col min="2049" max="2049" width="18.7109375" style="14" customWidth="1"/>
    <col min="2050" max="2050" width="12.7109375" style="14" customWidth="1"/>
    <col min="2051" max="2051" width="12.5703125" style="14" customWidth="1"/>
    <col min="2052" max="2052" width="16" style="14" customWidth="1"/>
    <col min="2053" max="2054" width="13.28515625" style="14" customWidth="1"/>
    <col min="2055" max="2304" width="9.140625" style="14"/>
    <col min="2305" max="2305" width="18.7109375" style="14" customWidth="1"/>
    <col min="2306" max="2306" width="12.7109375" style="14" customWidth="1"/>
    <col min="2307" max="2307" width="12.5703125" style="14" customWidth="1"/>
    <col min="2308" max="2308" width="16" style="14" customWidth="1"/>
    <col min="2309" max="2310" width="13.28515625" style="14" customWidth="1"/>
    <col min="2311" max="2560" width="9.140625" style="14"/>
    <col min="2561" max="2561" width="18.7109375" style="14" customWidth="1"/>
    <col min="2562" max="2562" width="12.7109375" style="14" customWidth="1"/>
    <col min="2563" max="2563" width="12.5703125" style="14" customWidth="1"/>
    <col min="2564" max="2564" width="16" style="14" customWidth="1"/>
    <col min="2565" max="2566" width="13.28515625" style="14" customWidth="1"/>
    <col min="2567" max="2816" width="9.140625" style="14"/>
    <col min="2817" max="2817" width="18.7109375" style="14" customWidth="1"/>
    <col min="2818" max="2818" width="12.7109375" style="14" customWidth="1"/>
    <col min="2819" max="2819" width="12.5703125" style="14" customWidth="1"/>
    <col min="2820" max="2820" width="16" style="14" customWidth="1"/>
    <col min="2821" max="2822" width="13.28515625" style="14" customWidth="1"/>
    <col min="2823" max="3072" width="9.140625" style="14"/>
    <col min="3073" max="3073" width="18.7109375" style="14" customWidth="1"/>
    <col min="3074" max="3074" width="12.7109375" style="14" customWidth="1"/>
    <col min="3075" max="3075" width="12.5703125" style="14" customWidth="1"/>
    <col min="3076" max="3076" width="16" style="14" customWidth="1"/>
    <col min="3077" max="3078" width="13.28515625" style="14" customWidth="1"/>
    <col min="3079" max="3328" width="9.140625" style="14"/>
    <col min="3329" max="3329" width="18.7109375" style="14" customWidth="1"/>
    <col min="3330" max="3330" width="12.7109375" style="14" customWidth="1"/>
    <col min="3331" max="3331" width="12.5703125" style="14" customWidth="1"/>
    <col min="3332" max="3332" width="16" style="14" customWidth="1"/>
    <col min="3333" max="3334" width="13.28515625" style="14" customWidth="1"/>
    <col min="3335" max="3584" width="9.140625" style="14"/>
    <col min="3585" max="3585" width="18.7109375" style="14" customWidth="1"/>
    <col min="3586" max="3586" width="12.7109375" style="14" customWidth="1"/>
    <col min="3587" max="3587" width="12.5703125" style="14" customWidth="1"/>
    <col min="3588" max="3588" width="16" style="14" customWidth="1"/>
    <col min="3589" max="3590" width="13.28515625" style="14" customWidth="1"/>
    <col min="3591" max="3840" width="9.140625" style="14"/>
    <col min="3841" max="3841" width="18.7109375" style="14" customWidth="1"/>
    <col min="3842" max="3842" width="12.7109375" style="14" customWidth="1"/>
    <col min="3843" max="3843" width="12.5703125" style="14" customWidth="1"/>
    <col min="3844" max="3844" width="16" style="14" customWidth="1"/>
    <col min="3845" max="3846" width="13.28515625" style="14" customWidth="1"/>
    <col min="3847" max="4096" width="9.140625" style="14"/>
    <col min="4097" max="4097" width="18.7109375" style="14" customWidth="1"/>
    <col min="4098" max="4098" width="12.7109375" style="14" customWidth="1"/>
    <col min="4099" max="4099" width="12.5703125" style="14" customWidth="1"/>
    <col min="4100" max="4100" width="16" style="14" customWidth="1"/>
    <col min="4101" max="4102" width="13.28515625" style="14" customWidth="1"/>
    <col min="4103" max="4352" width="9.140625" style="14"/>
    <col min="4353" max="4353" width="18.7109375" style="14" customWidth="1"/>
    <col min="4354" max="4354" width="12.7109375" style="14" customWidth="1"/>
    <col min="4355" max="4355" width="12.5703125" style="14" customWidth="1"/>
    <col min="4356" max="4356" width="16" style="14" customWidth="1"/>
    <col min="4357" max="4358" width="13.28515625" style="14" customWidth="1"/>
    <col min="4359" max="4608" width="9.140625" style="14"/>
    <col min="4609" max="4609" width="18.7109375" style="14" customWidth="1"/>
    <col min="4610" max="4610" width="12.7109375" style="14" customWidth="1"/>
    <col min="4611" max="4611" width="12.5703125" style="14" customWidth="1"/>
    <col min="4612" max="4612" width="16" style="14" customWidth="1"/>
    <col min="4613" max="4614" width="13.28515625" style="14" customWidth="1"/>
    <col min="4615" max="4864" width="9.140625" style="14"/>
    <col min="4865" max="4865" width="18.7109375" style="14" customWidth="1"/>
    <col min="4866" max="4866" width="12.7109375" style="14" customWidth="1"/>
    <col min="4867" max="4867" width="12.5703125" style="14" customWidth="1"/>
    <col min="4868" max="4868" width="16" style="14" customWidth="1"/>
    <col min="4869" max="4870" width="13.28515625" style="14" customWidth="1"/>
    <col min="4871" max="5120" width="9.140625" style="14"/>
    <col min="5121" max="5121" width="18.7109375" style="14" customWidth="1"/>
    <col min="5122" max="5122" width="12.7109375" style="14" customWidth="1"/>
    <col min="5123" max="5123" width="12.5703125" style="14" customWidth="1"/>
    <col min="5124" max="5124" width="16" style="14" customWidth="1"/>
    <col min="5125" max="5126" width="13.28515625" style="14" customWidth="1"/>
    <col min="5127" max="5376" width="9.140625" style="14"/>
    <col min="5377" max="5377" width="18.7109375" style="14" customWidth="1"/>
    <col min="5378" max="5378" width="12.7109375" style="14" customWidth="1"/>
    <col min="5379" max="5379" width="12.5703125" style="14" customWidth="1"/>
    <col min="5380" max="5380" width="16" style="14" customWidth="1"/>
    <col min="5381" max="5382" width="13.28515625" style="14" customWidth="1"/>
    <col min="5383" max="5632" width="9.140625" style="14"/>
    <col min="5633" max="5633" width="18.7109375" style="14" customWidth="1"/>
    <col min="5634" max="5634" width="12.7109375" style="14" customWidth="1"/>
    <col min="5635" max="5635" width="12.5703125" style="14" customWidth="1"/>
    <col min="5636" max="5636" width="16" style="14" customWidth="1"/>
    <col min="5637" max="5638" width="13.28515625" style="14" customWidth="1"/>
    <col min="5639" max="5888" width="9.140625" style="14"/>
    <col min="5889" max="5889" width="18.7109375" style="14" customWidth="1"/>
    <col min="5890" max="5890" width="12.7109375" style="14" customWidth="1"/>
    <col min="5891" max="5891" width="12.5703125" style="14" customWidth="1"/>
    <col min="5892" max="5892" width="16" style="14" customWidth="1"/>
    <col min="5893" max="5894" width="13.28515625" style="14" customWidth="1"/>
    <col min="5895" max="6144" width="9.140625" style="14"/>
    <col min="6145" max="6145" width="18.7109375" style="14" customWidth="1"/>
    <col min="6146" max="6146" width="12.7109375" style="14" customWidth="1"/>
    <col min="6147" max="6147" width="12.5703125" style="14" customWidth="1"/>
    <col min="6148" max="6148" width="16" style="14" customWidth="1"/>
    <col min="6149" max="6150" width="13.28515625" style="14" customWidth="1"/>
    <col min="6151" max="6400" width="9.140625" style="14"/>
    <col min="6401" max="6401" width="18.7109375" style="14" customWidth="1"/>
    <col min="6402" max="6402" width="12.7109375" style="14" customWidth="1"/>
    <col min="6403" max="6403" width="12.5703125" style="14" customWidth="1"/>
    <col min="6404" max="6404" width="16" style="14" customWidth="1"/>
    <col min="6405" max="6406" width="13.28515625" style="14" customWidth="1"/>
    <col min="6407" max="6656" width="9.140625" style="14"/>
    <col min="6657" max="6657" width="18.7109375" style="14" customWidth="1"/>
    <col min="6658" max="6658" width="12.7109375" style="14" customWidth="1"/>
    <col min="6659" max="6659" width="12.5703125" style="14" customWidth="1"/>
    <col min="6660" max="6660" width="16" style="14" customWidth="1"/>
    <col min="6661" max="6662" width="13.28515625" style="14" customWidth="1"/>
    <col min="6663" max="6912" width="9.140625" style="14"/>
    <col min="6913" max="6913" width="18.7109375" style="14" customWidth="1"/>
    <col min="6914" max="6914" width="12.7109375" style="14" customWidth="1"/>
    <col min="6915" max="6915" width="12.5703125" style="14" customWidth="1"/>
    <col min="6916" max="6916" width="16" style="14" customWidth="1"/>
    <col min="6917" max="6918" width="13.28515625" style="14" customWidth="1"/>
    <col min="6919" max="7168" width="9.140625" style="14"/>
    <col min="7169" max="7169" width="18.7109375" style="14" customWidth="1"/>
    <col min="7170" max="7170" width="12.7109375" style="14" customWidth="1"/>
    <col min="7171" max="7171" width="12.5703125" style="14" customWidth="1"/>
    <col min="7172" max="7172" width="16" style="14" customWidth="1"/>
    <col min="7173" max="7174" width="13.28515625" style="14" customWidth="1"/>
    <col min="7175" max="7424" width="9.140625" style="14"/>
    <col min="7425" max="7425" width="18.7109375" style="14" customWidth="1"/>
    <col min="7426" max="7426" width="12.7109375" style="14" customWidth="1"/>
    <col min="7427" max="7427" width="12.5703125" style="14" customWidth="1"/>
    <col min="7428" max="7428" width="16" style="14" customWidth="1"/>
    <col min="7429" max="7430" width="13.28515625" style="14" customWidth="1"/>
    <col min="7431" max="7680" width="9.140625" style="14"/>
    <col min="7681" max="7681" width="18.7109375" style="14" customWidth="1"/>
    <col min="7682" max="7682" width="12.7109375" style="14" customWidth="1"/>
    <col min="7683" max="7683" width="12.5703125" style="14" customWidth="1"/>
    <col min="7684" max="7684" width="16" style="14" customWidth="1"/>
    <col min="7685" max="7686" width="13.28515625" style="14" customWidth="1"/>
    <col min="7687" max="7936" width="9.140625" style="14"/>
    <col min="7937" max="7937" width="18.7109375" style="14" customWidth="1"/>
    <col min="7938" max="7938" width="12.7109375" style="14" customWidth="1"/>
    <col min="7939" max="7939" width="12.5703125" style="14" customWidth="1"/>
    <col min="7940" max="7940" width="16" style="14" customWidth="1"/>
    <col min="7941" max="7942" width="13.28515625" style="14" customWidth="1"/>
    <col min="7943" max="8192" width="9.140625" style="14"/>
    <col min="8193" max="8193" width="18.7109375" style="14" customWidth="1"/>
    <col min="8194" max="8194" width="12.7109375" style="14" customWidth="1"/>
    <col min="8195" max="8195" width="12.5703125" style="14" customWidth="1"/>
    <col min="8196" max="8196" width="16" style="14" customWidth="1"/>
    <col min="8197" max="8198" width="13.28515625" style="14" customWidth="1"/>
    <col min="8199" max="8448" width="9.140625" style="14"/>
    <col min="8449" max="8449" width="18.7109375" style="14" customWidth="1"/>
    <col min="8450" max="8450" width="12.7109375" style="14" customWidth="1"/>
    <col min="8451" max="8451" width="12.5703125" style="14" customWidth="1"/>
    <col min="8452" max="8452" width="16" style="14" customWidth="1"/>
    <col min="8453" max="8454" width="13.28515625" style="14" customWidth="1"/>
    <col min="8455" max="8704" width="9.140625" style="14"/>
    <col min="8705" max="8705" width="18.7109375" style="14" customWidth="1"/>
    <col min="8706" max="8706" width="12.7109375" style="14" customWidth="1"/>
    <col min="8707" max="8707" width="12.5703125" style="14" customWidth="1"/>
    <col min="8708" max="8708" width="16" style="14" customWidth="1"/>
    <col min="8709" max="8710" width="13.28515625" style="14" customWidth="1"/>
    <col min="8711" max="8960" width="9.140625" style="14"/>
    <col min="8961" max="8961" width="18.7109375" style="14" customWidth="1"/>
    <col min="8962" max="8962" width="12.7109375" style="14" customWidth="1"/>
    <col min="8963" max="8963" width="12.5703125" style="14" customWidth="1"/>
    <col min="8964" max="8964" width="16" style="14" customWidth="1"/>
    <col min="8965" max="8966" width="13.28515625" style="14" customWidth="1"/>
    <col min="8967" max="9216" width="9.140625" style="14"/>
    <col min="9217" max="9217" width="18.7109375" style="14" customWidth="1"/>
    <col min="9218" max="9218" width="12.7109375" style="14" customWidth="1"/>
    <col min="9219" max="9219" width="12.5703125" style="14" customWidth="1"/>
    <col min="9220" max="9220" width="16" style="14" customWidth="1"/>
    <col min="9221" max="9222" width="13.28515625" style="14" customWidth="1"/>
    <col min="9223" max="9472" width="9.140625" style="14"/>
    <col min="9473" max="9473" width="18.7109375" style="14" customWidth="1"/>
    <col min="9474" max="9474" width="12.7109375" style="14" customWidth="1"/>
    <col min="9475" max="9475" width="12.5703125" style="14" customWidth="1"/>
    <col min="9476" max="9476" width="16" style="14" customWidth="1"/>
    <col min="9477" max="9478" width="13.28515625" style="14" customWidth="1"/>
    <col min="9479" max="9728" width="9.140625" style="14"/>
    <col min="9729" max="9729" width="18.7109375" style="14" customWidth="1"/>
    <col min="9730" max="9730" width="12.7109375" style="14" customWidth="1"/>
    <col min="9731" max="9731" width="12.5703125" style="14" customWidth="1"/>
    <col min="9732" max="9732" width="16" style="14" customWidth="1"/>
    <col min="9733" max="9734" width="13.28515625" style="14" customWidth="1"/>
    <col min="9735" max="9984" width="9.140625" style="14"/>
    <col min="9985" max="9985" width="18.7109375" style="14" customWidth="1"/>
    <col min="9986" max="9986" width="12.7109375" style="14" customWidth="1"/>
    <col min="9987" max="9987" width="12.5703125" style="14" customWidth="1"/>
    <col min="9988" max="9988" width="16" style="14" customWidth="1"/>
    <col min="9989" max="9990" width="13.28515625" style="14" customWidth="1"/>
    <col min="9991" max="10240" width="9.140625" style="14"/>
    <col min="10241" max="10241" width="18.7109375" style="14" customWidth="1"/>
    <col min="10242" max="10242" width="12.7109375" style="14" customWidth="1"/>
    <col min="10243" max="10243" width="12.5703125" style="14" customWidth="1"/>
    <col min="10244" max="10244" width="16" style="14" customWidth="1"/>
    <col min="10245" max="10246" width="13.28515625" style="14" customWidth="1"/>
    <col min="10247" max="10496" width="9.140625" style="14"/>
    <col min="10497" max="10497" width="18.7109375" style="14" customWidth="1"/>
    <col min="10498" max="10498" width="12.7109375" style="14" customWidth="1"/>
    <col min="10499" max="10499" width="12.5703125" style="14" customWidth="1"/>
    <col min="10500" max="10500" width="16" style="14" customWidth="1"/>
    <col min="10501" max="10502" width="13.28515625" style="14" customWidth="1"/>
    <col min="10503" max="10752" width="9.140625" style="14"/>
    <col min="10753" max="10753" width="18.7109375" style="14" customWidth="1"/>
    <col min="10754" max="10754" width="12.7109375" style="14" customWidth="1"/>
    <col min="10755" max="10755" width="12.5703125" style="14" customWidth="1"/>
    <col min="10756" max="10756" width="16" style="14" customWidth="1"/>
    <col min="10757" max="10758" width="13.28515625" style="14" customWidth="1"/>
    <col min="10759" max="11008" width="9.140625" style="14"/>
    <col min="11009" max="11009" width="18.7109375" style="14" customWidth="1"/>
    <col min="11010" max="11010" width="12.7109375" style="14" customWidth="1"/>
    <col min="11011" max="11011" width="12.5703125" style="14" customWidth="1"/>
    <col min="11012" max="11012" width="16" style="14" customWidth="1"/>
    <col min="11013" max="11014" width="13.28515625" style="14" customWidth="1"/>
    <col min="11015" max="11264" width="9.140625" style="14"/>
    <col min="11265" max="11265" width="18.7109375" style="14" customWidth="1"/>
    <col min="11266" max="11266" width="12.7109375" style="14" customWidth="1"/>
    <col min="11267" max="11267" width="12.5703125" style="14" customWidth="1"/>
    <col min="11268" max="11268" width="16" style="14" customWidth="1"/>
    <col min="11269" max="11270" width="13.28515625" style="14" customWidth="1"/>
    <col min="11271" max="11520" width="9.140625" style="14"/>
    <col min="11521" max="11521" width="18.7109375" style="14" customWidth="1"/>
    <col min="11522" max="11522" width="12.7109375" style="14" customWidth="1"/>
    <col min="11523" max="11523" width="12.5703125" style="14" customWidth="1"/>
    <col min="11524" max="11524" width="16" style="14" customWidth="1"/>
    <col min="11525" max="11526" width="13.28515625" style="14" customWidth="1"/>
    <col min="11527" max="11776" width="9.140625" style="14"/>
    <col min="11777" max="11777" width="18.7109375" style="14" customWidth="1"/>
    <col min="11778" max="11778" width="12.7109375" style="14" customWidth="1"/>
    <col min="11779" max="11779" width="12.5703125" style="14" customWidth="1"/>
    <col min="11780" max="11780" width="16" style="14" customWidth="1"/>
    <col min="11781" max="11782" width="13.28515625" style="14" customWidth="1"/>
    <col min="11783" max="12032" width="9.140625" style="14"/>
    <col min="12033" max="12033" width="18.7109375" style="14" customWidth="1"/>
    <col min="12034" max="12034" width="12.7109375" style="14" customWidth="1"/>
    <col min="12035" max="12035" width="12.5703125" style="14" customWidth="1"/>
    <col min="12036" max="12036" width="16" style="14" customWidth="1"/>
    <col min="12037" max="12038" width="13.28515625" style="14" customWidth="1"/>
    <col min="12039" max="12288" width="9.140625" style="14"/>
    <col min="12289" max="12289" width="18.7109375" style="14" customWidth="1"/>
    <col min="12290" max="12290" width="12.7109375" style="14" customWidth="1"/>
    <col min="12291" max="12291" width="12.5703125" style="14" customWidth="1"/>
    <col min="12292" max="12292" width="16" style="14" customWidth="1"/>
    <col min="12293" max="12294" width="13.28515625" style="14" customWidth="1"/>
    <col min="12295" max="12544" width="9.140625" style="14"/>
    <col min="12545" max="12545" width="18.7109375" style="14" customWidth="1"/>
    <col min="12546" max="12546" width="12.7109375" style="14" customWidth="1"/>
    <col min="12547" max="12547" width="12.5703125" style="14" customWidth="1"/>
    <col min="12548" max="12548" width="16" style="14" customWidth="1"/>
    <col min="12549" max="12550" width="13.28515625" style="14" customWidth="1"/>
    <col min="12551" max="12800" width="9.140625" style="14"/>
    <col min="12801" max="12801" width="18.7109375" style="14" customWidth="1"/>
    <col min="12802" max="12802" width="12.7109375" style="14" customWidth="1"/>
    <col min="12803" max="12803" width="12.5703125" style="14" customWidth="1"/>
    <col min="12804" max="12804" width="16" style="14" customWidth="1"/>
    <col min="12805" max="12806" width="13.28515625" style="14" customWidth="1"/>
    <col min="12807" max="13056" width="9.140625" style="14"/>
    <col min="13057" max="13057" width="18.7109375" style="14" customWidth="1"/>
    <col min="13058" max="13058" width="12.7109375" style="14" customWidth="1"/>
    <col min="13059" max="13059" width="12.5703125" style="14" customWidth="1"/>
    <col min="13060" max="13060" width="16" style="14" customWidth="1"/>
    <col min="13061" max="13062" width="13.28515625" style="14" customWidth="1"/>
    <col min="13063" max="13312" width="9.140625" style="14"/>
    <col min="13313" max="13313" width="18.7109375" style="14" customWidth="1"/>
    <col min="13314" max="13314" width="12.7109375" style="14" customWidth="1"/>
    <col min="13315" max="13315" width="12.5703125" style="14" customWidth="1"/>
    <col min="13316" max="13316" width="16" style="14" customWidth="1"/>
    <col min="13317" max="13318" width="13.28515625" style="14" customWidth="1"/>
    <col min="13319" max="13568" width="9.140625" style="14"/>
    <col min="13569" max="13569" width="18.7109375" style="14" customWidth="1"/>
    <col min="13570" max="13570" width="12.7109375" style="14" customWidth="1"/>
    <col min="13571" max="13571" width="12.5703125" style="14" customWidth="1"/>
    <col min="13572" max="13572" width="16" style="14" customWidth="1"/>
    <col min="13573" max="13574" width="13.28515625" style="14" customWidth="1"/>
    <col min="13575" max="13824" width="9.140625" style="14"/>
    <col min="13825" max="13825" width="18.7109375" style="14" customWidth="1"/>
    <col min="13826" max="13826" width="12.7109375" style="14" customWidth="1"/>
    <col min="13827" max="13827" width="12.5703125" style="14" customWidth="1"/>
    <col min="13828" max="13828" width="16" style="14" customWidth="1"/>
    <col min="13829" max="13830" width="13.28515625" style="14" customWidth="1"/>
    <col min="13831" max="14080" width="9.140625" style="14"/>
    <col min="14081" max="14081" width="18.7109375" style="14" customWidth="1"/>
    <col min="14082" max="14082" width="12.7109375" style="14" customWidth="1"/>
    <col min="14083" max="14083" width="12.5703125" style="14" customWidth="1"/>
    <col min="14084" max="14084" width="16" style="14" customWidth="1"/>
    <col min="14085" max="14086" width="13.28515625" style="14" customWidth="1"/>
    <col min="14087" max="14336" width="9.140625" style="14"/>
    <col min="14337" max="14337" width="18.7109375" style="14" customWidth="1"/>
    <col min="14338" max="14338" width="12.7109375" style="14" customWidth="1"/>
    <col min="14339" max="14339" width="12.5703125" style="14" customWidth="1"/>
    <col min="14340" max="14340" width="16" style="14" customWidth="1"/>
    <col min="14341" max="14342" width="13.28515625" style="14" customWidth="1"/>
    <col min="14343" max="14592" width="9.140625" style="14"/>
    <col min="14593" max="14593" width="18.7109375" style="14" customWidth="1"/>
    <col min="14594" max="14594" width="12.7109375" style="14" customWidth="1"/>
    <col min="14595" max="14595" width="12.5703125" style="14" customWidth="1"/>
    <col min="14596" max="14596" width="16" style="14" customWidth="1"/>
    <col min="14597" max="14598" width="13.28515625" style="14" customWidth="1"/>
    <col min="14599" max="14848" width="9.140625" style="14"/>
    <col min="14849" max="14849" width="18.7109375" style="14" customWidth="1"/>
    <col min="14850" max="14850" width="12.7109375" style="14" customWidth="1"/>
    <col min="14851" max="14851" width="12.5703125" style="14" customWidth="1"/>
    <col min="14852" max="14852" width="16" style="14" customWidth="1"/>
    <col min="14853" max="14854" width="13.28515625" style="14" customWidth="1"/>
    <col min="14855" max="15104" width="9.140625" style="14"/>
    <col min="15105" max="15105" width="18.7109375" style="14" customWidth="1"/>
    <col min="15106" max="15106" width="12.7109375" style="14" customWidth="1"/>
    <col min="15107" max="15107" width="12.5703125" style="14" customWidth="1"/>
    <col min="15108" max="15108" width="16" style="14" customWidth="1"/>
    <col min="15109" max="15110" width="13.28515625" style="14" customWidth="1"/>
    <col min="15111" max="15360" width="9.140625" style="14"/>
    <col min="15361" max="15361" width="18.7109375" style="14" customWidth="1"/>
    <col min="15362" max="15362" width="12.7109375" style="14" customWidth="1"/>
    <col min="15363" max="15363" width="12.5703125" style="14" customWidth="1"/>
    <col min="15364" max="15364" width="16" style="14" customWidth="1"/>
    <col min="15365" max="15366" width="13.28515625" style="14" customWidth="1"/>
    <col min="15367" max="15616" width="9.140625" style="14"/>
    <col min="15617" max="15617" width="18.7109375" style="14" customWidth="1"/>
    <col min="15618" max="15618" width="12.7109375" style="14" customWidth="1"/>
    <col min="15619" max="15619" width="12.5703125" style="14" customWidth="1"/>
    <col min="15620" max="15620" width="16" style="14" customWidth="1"/>
    <col min="15621" max="15622" width="13.28515625" style="14" customWidth="1"/>
    <col min="15623" max="15872" width="9.140625" style="14"/>
    <col min="15873" max="15873" width="18.7109375" style="14" customWidth="1"/>
    <col min="15874" max="15874" width="12.7109375" style="14" customWidth="1"/>
    <col min="15875" max="15875" width="12.5703125" style="14" customWidth="1"/>
    <col min="15876" max="15876" width="16" style="14" customWidth="1"/>
    <col min="15877" max="15878" width="13.28515625" style="14" customWidth="1"/>
    <col min="15879" max="16128" width="9.140625" style="14"/>
    <col min="16129" max="16129" width="18.7109375" style="14" customWidth="1"/>
    <col min="16130" max="16130" width="12.7109375" style="14" customWidth="1"/>
    <col min="16131" max="16131" width="12.5703125" style="14" customWidth="1"/>
    <col min="16132" max="16132" width="16" style="14" customWidth="1"/>
    <col min="16133" max="16134" width="13.28515625" style="14" customWidth="1"/>
    <col min="16135" max="16384" width="9.140625" style="14"/>
  </cols>
  <sheetData>
    <row r="1" spans="1:6" ht="54" customHeight="1">
      <c r="B1" s="587" t="s">
        <v>177</v>
      </c>
      <c r="C1" s="587"/>
      <c r="D1" s="587"/>
    </row>
    <row r="2" spans="1:6" ht="17.25" customHeight="1">
      <c r="B2" s="317"/>
      <c r="C2" s="317"/>
      <c r="D2" s="317"/>
    </row>
    <row r="3" spans="1:6" ht="17.25" customHeight="1">
      <c r="B3" s="317"/>
      <c r="C3" s="317"/>
      <c r="D3" s="317"/>
    </row>
    <row r="4" spans="1:6" ht="15">
      <c r="B4" s="86"/>
      <c r="C4" s="87"/>
      <c r="D4" s="87"/>
    </row>
    <row r="5" spans="1:6">
      <c r="A5" s="3" t="s">
        <v>100</v>
      </c>
      <c r="C5" s="4">
        <v>2023</v>
      </c>
      <c r="D5" s="277"/>
      <c r="E5" s="119"/>
      <c r="F5" s="89"/>
    </row>
    <row r="6" spans="1:6">
      <c r="A6" s="3" t="s">
        <v>101</v>
      </c>
      <c r="C6" s="4" t="s">
        <v>102</v>
      </c>
      <c r="D6" s="6"/>
      <c r="E6" s="119"/>
      <c r="F6" s="73"/>
    </row>
    <row r="7" spans="1:6">
      <c r="A7" s="3" t="s">
        <v>103</v>
      </c>
      <c r="C7" s="4" t="s">
        <v>104</v>
      </c>
      <c r="D7" s="33"/>
      <c r="E7" s="119"/>
      <c r="F7" s="73"/>
    </row>
    <row r="8" spans="1:6" s="42" customFormat="1" ht="27" customHeight="1">
      <c r="A8" s="3" t="s">
        <v>105</v>
      </c>
      <c r="B8" s="85"/>
      <c r="C8" s="573" t="s">
        <v>90</v>
      </c>
      <c r="D8" s="573"/>
      <c r="E8" s="573"/>
      <c r="F8" s="174"/>
    </row>
    <row r="9" spans="1:6" s="42" customFormat="1">
      <c r="A9" s="3" t="s">
        <v>106</v>
      </c>
      <c r="B9" s="85"/>
      <c r="C9" s="4" t="s">
        <v>107</v>
      </c>
      <c r="D9" s="33"/>
      <c r="E9" s="119"/>
      <c r="F9" s="77"/>
    </row>
    <row r="10" spans="1:6" s="42" customFormat="1">
      <c r="A10" s="4" t="s">
        <v>298</v>
      </c>
      <c r="C10" s="42" t="s">
        <v>474</v>
      </c>
      <c r="D10" s="33"/>
      <c r="E10" s="119"/>
      <c r="F10" s="85"/>
    </row>
    <row r="11" spans="1:6" s="42" customFormat="1">
      <c r="A11" s="39"/>
      <c r="B11" s="85"/>
      <c r="D11" s="85"/>
      <c r="E11" s="85"/>
      <c r="F11" s="85"/>
    </row>
    <row r="12" spans="1:6" s="42" customFormat="1">
      <c r="A12" s="85"/>
      <c r="B12" s="85"/>
      <c r="C12" s="85"/>
      <c r="D12" s="85"/>
      <c r="E12" s="85"/>
      <c r="F12" s="85"/>
    </row>
    <row r="13" spans="1:6" s="42" customFormat="1" ht="51">
      <c r="A13" s="290" t="s">
        <v>152</v>
      </c>
      <c r="B13" s="290" t="s">
        <v>178</v>
      </c>
      <c r="C13" s="290" t="s">
        <v>9</v>
      </c>
      <c r="D13" s="290" t="s">
        <v>187</v>
      </c>
      <c r="E13" s="290" t="s">
        <v>188</v>
      </c>
      <c r="F13" s="290" t="s">
        <v>189</v>
      </c>
    </row>
    <row r="14" spans="1:6" s="42" customFormat="1">
      <c r="A14" s="290">
        <v>1</v>
      </c>
      <c r="B14" s="290">
        <v>2</v>
      </c>
      <c r="C14" s="290">
        <v>3</v>
      </c>
      <c r="D14" s="290">
        <v>4</v>
      </c>
      <c r="E14" s="290">
        <v>5</v>
      </c>
      <c r="F14" s="290">
        <v>6</v>
      </c>
    </row>
    <row r="15" spans="1:6" s="42" customFormat="1">
      <c r="A15" s="314" t="s">
        <v>179</v>
      </c>
      <c r="B15" s="290" t="s">
        <v>180</v>
      </c>
      <c r="C15" s="290" t="s">
        <v>181</v>
      </c>
      <c r="D15" s="290" t="s">
        <v>181</v>
      </c>
      <c r="E15" s="290" t="s">
        <v>108</v>
      </c>
      <c r="F15" s="290" t="s">
        <v>110</v>
      </c>
    </row>
    <row r="16" spans="1:6" s="42" customFormat="1">
      <c r="A16" s="314" t="s">
        <v>182</v>
      </c>
      <c r="B16" s="91">
        <v>2.8</v>
      </c>
      <c r="C16" s="98">
        <v>828.58</v>
      </c>
      <c r="D16" s="91">
        <f>B16*C16</f>
        <v>2320.0239999999999</v>
      </c>
      <c r="E16" s="79">
        <v>92.25</v>
      </c>
      <c r="F16" s="80">
        <f>D16*E16/1000</f>
        <v>214.02221399999999</v>
      </c>
    </row>
    <row r="17" spans="1:6" s="42" customFormat="1">
      <c r="A17" s="314" t="s">
        <v>183</v>
      </c>
      <c r="B17" s="91">
        <v>2.1</v>
      </c>
      <c r="C17" s="203">
        <v>187.11</v>
      </c>
      <c r="D17" s="91">
        <f>B17*C17</f>
        <v>392.93100000000004</v>
      </c>
      <c r="E17" s="79">
        <v>92.25</v>
      </c>
      <c r="F17" s="80">
        <f>D17*E17/1000</f>
        <v>36.247884750000004</v>
      </c>
    </row>
    <row r="18" spans="1:6" s="42" customFormat="1">
      <c r="A18" s="314" t="s">
        <v>184</v>
      </c>
      <c r="B18" s="91">
        <v>4.9000000000000004</v>
      </c>
      <c r="C18" s="203">
        <v>424.31</v>
      </c>
      <c r="D18" s="91">
        <f>B18*C18</f>
        <v>2079.1190000000001</v>
      </c>
      <c r="E18" s="79">
        <v>92.25</v>
      </c>
      <c r="F18" s="80">
        <f>D18*E18/1000</f>
        <v>191.79872775000001</v>
      </c>
    </row>
    <row r="19" spans="1:6" s="42" customFormat="1" ht="25.5">
      <c r="A19" s="314" t="s">
        <v>185</v>
      </c>
      <c r="B19" s="315"/>
      <c r="C19" s="315"/>
      <c r="D19" s="315"/>
      <c r="E19" s="315"/>
      <c r="F19" s="315"/>
    </row>
    <row r="20" spans="1:6" s="162" customFormat="1" ht="18.75" customHeight="1">
      <c r="A20" s="316" t="s">
        <v>186</v>
      </c>
      <c r="B20" s="314"/>
      <c r="C20" s="314"/>
      <c r="D20" s="314"/>
      <c r="E20" s="314"/>
      <c r="F20" s="178">
        <f>SUM(F16:F19)</f>
        <v>442.0688265</v>
      </c>
    </row>
    <row r="21" spans="1:6" s="42" customFormat="1">
      <c r="A21" s="85"/>
      <c r="B21" s="85"/>
      <c r="C21" s="85"/>
      <c r="D21" s="85"/>
      <c r="E21" s="85"/>
      <c r="F21" s="85"/>
    </row>
    <row r="22" spans="1:6" s="42" customFormat="1">
      <c r="A22" s="85"/>
      <c r="B22" s="85"/>
      <c r="C22" s="85"/>
      <c r="D22" s="85"/>
      <c r="E22" s="85"/>
      <c r="F22" s="85"/>
    </row>
    <row r="23" spans="1:6" s="42" customFormat="1">
      <c r="A23" s="85"/>
      <c r="B23" s="85"/>
      <c r="C23" s="85"/>
      <c r="D23" s="85"/>
      <c r="E23" s="85"/>
      <c r="F23" s="85"/>
    </row>
    <row r="24" spans="1:6" ht="11.25" customHeight="1">
      <c r="A24" s="237" t="s">
        <v>2</v>
      </c>
      <c r="B24" s="84"/>
      <c r="C24" s="14"/>
      <c r="D24" s="84" t="s">
        <v>82</v>
      </c>
      <c r="E24" s="119"/>
      <c r="F24" s="14"/>
    </row>
    <row r="25" spans="1:6" ht="11.25" customHeight="1">
      <c r="A25" s="84"/>
      <c r="B25" s="84"/>
      <c r="C25" s="14"/>
      <c r="D25" s="84"/>
      <c r="E25" s="119"/>
      <c r="F25" s="14"/>
    </row>
    <row r="26" spans="1:6" ht="11.25" customHeight="1">
      <c r="A26" s="84" t="s">
        <v>95</v>
      </c>
      <c r="B26" s="84"/>
      <c r="C26" s="14"/>
      <c r="D26" s="84" t="s">
        <v>71</v>
      </c>
      <c r="E26" s="119"/>
      <c r="F26" s="14"/>
    </row>
    <row r="27" spans="1:6" ht="11.25" customHeight="1">
      <c r="A27" s="279"/>
      <c r="B27" s="119"/>
      <c r="C27" s="119"/>
      <c r="D27" s="123"/>
      <c r="E27" s="119"/>
      <c r="F27" s="14"/>
    </row>
  </sheetData>
  <mergeCells count="2">
    <mergeCell ref="B1:D1"/>
    <mergeCell ref="C8:E8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4"/>
  <sheetViews>
    <sheetView workbookViewId="0">
      <selection activeCell="C10" sqref="C10"/>
    </sheetView>
  </sheetViews>
  <sheetFormatPr defaultRowHeight="12.75"/>
  <cols>
    <col min="1" max="1" width="16.85546875" style="14" customWidth="1"/>
    <col min="2" max="2" width="14.7109375" style="14" customWidth="1"/>
    <col min="3" max="3" width="18.5703125" style="14" customWidth="1"/>
    <col min="4" max="4" width="19.140625" style="14" customWidth="1"/>
    <col min="5" max="5" width="16.85546875" style="14" customWidth="1"/>
    <col min="6" max="10" width="9.140625" style="14"/>
    <col min="11" max="11" width="9.85546875" style="14" customWidth="1"/>
    <col min="12" max="256" width="9.140625" style="14"/>
    <col min="257" max="261" width="16.85546875" style="14" customWidth="1"/>
    <col min="262" max="266" width="9.140625" style="14"/>
    <col min="267" max="267" width="9.85546875" style="14" customWidth="1"/>
    <col min="268" max="512" width="9.140625" style="14"/>
    <col min="513" max="517" width="16.85546875" style="14" customWidth="1"/>
    <col min="518" max="522" width="9.140625" style="14"/>
    <col min="523" max="523" width="9.85546875" style="14" customWidth="1"/>
    <col min="524" max="768" width="9.140625" style="14"/>
    <col min="769" max="773" width="16.85546875" style="14" customWidth="1"/>
    <col min="774" max="778" width="9.140625" style="14"/>
    <col min="779" max="779" width="9.85546875" style="14" customWidth="1"/>
    <col min="780" max="1024" width="9.140625" style="14"/>
    <col min="1025" max="1029" width="16.85546875" style="14" customWidth="1"/>
    <col min="1030" max="1034" width="9.140625" style="14"/>
    <col min="1035" max="1035" width="9.85546875" style="14" customWidth="1"/>
    <col min="1036" max="1280" width="9.140625" style="14"/>
    <col min="1281" max="1285" width="16.85546875" style="14" customWidth="1"/>
    <col min="1286" max="1290" width="9.140625" style="14"/>
    <col min="1291" max="1291" width="9.85546875" style="14" customWidth="1"/>
    <col min="1292" max="1536" width="9.140625" style="14"/>
    <col min="1537" max="1541" width="16.85546875" style="14" customWidth="1"/>
    <col min="1542" max="1546" width="9.140625" style="14"/>
    <col min="1547" max="1547" width="9.85546875" style="14" customWidth="1"/>
    <col min="1548" max="1792" width="9.140625" style="14"/>
    <col min="1793" max="1797" width="16.85546875" style="14" customWidth="1"/>
    <col min="1798" max="1802" width="9.140625" style="14"/>
    <col min="1803" max="1803" width="9.85546875" style="14" customWidth="1"/>
    <col min="1804" max="2048" width="9.140625" style="14"/>
    <col min="2049" max="2053" width="16.85546875" style="14" customWidth="1"/>
    <col min="2054" max="2058" width="9.140625" style="14"/>
    <col min="2059" max="2059" width="9.85546875" style="14" customWidth="1"/>
    <col min="2060" max="2304" width="9.140625" style="14"/>
    <col min="2305" max="2309" width="16.85546875" style="14" customWidth="1"/>
    <col min="2310" max="2314" width="9.140625" style="14"/>
    <col min="2315" max="2315" width="9.85546875" style="14" customWidth="1"/>
    <col min="2316" max="2560" width="9.140625" style="14"/>
    <col min="2561" max="2565" width="16.85546875" style="14" customWidth="1"/>
    <col min="2566" max="2570" width="9.140625" style="14"/>
    <col min="2571" max="2571" width="9.85546875" style="14" customWidth="1"/>
    <col min="2572" max="2816" width="9.140625" style="14"/>
    <col min="2817" max="2821" width="16.85546875" style="14" customWidth="1"/>
    <col min="2822" max="2826" width="9.140625" style="14"/>
    <col min="2827" max="2827" width="9.85546875" style="14" customWidth="1"/>
    <col min="2828" max="3072" width="9.140625" style="14"/>
    <col min="3073" max="3077" width="16.85546875" style="14" customWidth="1"/>
    <col min="3078" max="3082" width="9.140625" style="14"/>
    <col min="3083" max="3083" width="9.85546875" style="14" customWidth="1"/>
    <col min="3084" max="3328" width="9.140625" style="14"/>
    <col min="3329" max="3333" width="16.85546875" style="14" customWidth="1"/>
    <col min="3334" max="3338" width="9.140625" style="14"/>
    <col min="3339" max="3339" width="9.85546875" style="14" customWidth="1"/>
    <col min="3340" max="3584" width="9.140625" style="14"/>
    <col min="3585" max="3589" width="16.85546875" style="14" customWidth="1"/>
    <col min="3590" max="3594" width="9.140625" style="14"/>
    <col min="3595" max="3595" width="9.85546875" style="14" customWidth="1"/>
    <col min="3596" max="3840" width="9.140625" style="14"/>
    <col min="3841" max="3845" width="16.85546875" style="14" customWidth="1"/>
    <col min="3846" max="3850" width="9.140625" style="14"/>
    <col min="3851" max="3851" width="9.85546875" style="14" customWidth="1"/>
    <col min="3852" max="4096" width="9.140625" style="14"/>
    <col min="4097" max="4101" width="16.85546875" style="14" customWidth="1"/>
    <col min="4102" max="4106" width="9.140625" style="14"/>
    <col min="4107" max="4107" width="9.85546875" style="14" customWidth="1"/>
    <col min="4108" max="4352" width="9.140625" style="14"/>
    <col min="4353" max="4357" width="16.85546875" style="14" customWidth="1"/>
    <col min="4358" max="4362" width="9.140625" style="14"/>
    <col min="4363" max="4363" width="9.85546875" style="14" customWidth="1"/>
    <col min="4364" max="4608" width="9.140625" style="14"/>
    <col min="4609" max="4613" width="16.85546875" style="14" customWidth="1"/>
    <col min="4614" max="4618" width="9.140625" style="14"/>
    <col min="4619" max="4619" width="9.85546875" style="14" customWidth="1"/>
    <col min="4620" max="4864" width="9.140625" style="14"/>
    <col min="4865" max="4869" width="16.85546875" style="14" customWidth="1"/>
    <col min="4870" max="4874" width="9.140625" style="14"/>
    <col min="4875" max="4875" width="9.85546875" style="14" customWidth="1"/>
    <col min="4876" max="5120" width="9.140625" style="14"/>
    <col min="5121" max="5125" width="16.85546875" style="14" customWidth="1"/>
    <col min="5126" max="5130" width="9.140625" style="14"/>
    <col min="5131" max="5131" width="9.85546875" style="14" customWidth="1"/>
    <col min="5132" max="5376" width="9.140625" style="14"/>
    <col min="5377" max="5381" width="16.85546875" style="14" customWidth="1"/>
    <col min="5382" max="5386" width="9.140625" style="14"/>
    <col min="5387" max="5387" width="9.85546875" style="14" customWidth="1"/>
    <col min="5388" max="5632" width="9.140625" style="14"/>
    <col min="5633" max="5637" width="16.85546875" style="14" customWidth="1"/>
    <col min="5638" max="5642" width="9.140625" style="14"/>
    <col min="5643" max="5643" width="9.85546875" style="14" customWidth="1"/>
    <col min="5644" max="5888" width="9.140625" style="14"/>
    <col min="5889" max="5893" width="16.85546875" style="14" customWidth="1"/>
    <col min="5894" max="5898" width="9.140625" style="14"/>
    <col min="5899" max="5899" width="9.85546875" style="14" customWidth="1"/>
    <col min="5900" max="6144" width="9.140625" style="14"/>
    <col min="6145" max="6149" width="16.85546875" style="14" customWidth="1"/>
    <col min="6150" max="6154" width="9.140625" style="14"/>
    <col min="6155" max="6155" width="9.85546875" style="14" customWidth="1"/>
    <col min="6156" max="6400" width="9.140625" style="14"/>
    <col min="6401" max="6405" width="16.85546875" style="14" customWidth="1"/>
    <col min="6406" max="6410" width="9.140625" style="14"/>
    <col min="6411" max="6411" width="9.85546875" style="14" customWidth="1"/>
    <col min="6412" max="6656" width="9.140625" style="14"/>
    <col min="6657" max="6661" width="16.85546875" style="14" customWidth="1"/>
    <col min="6662" max="6666" width="9.140625" style="14"/>
    <col min="6667" max="6667" width="9.85546875" style="14" customWidth="1"/>
    <col min="6668" max="6912" width="9.140625" style="14"/>
    <col min="6913" max="6917" width="16.85546875" style="14" customWidth="1"/>
    <col min="6918" max="6922" width="9.140625" style="14"/>
    <col min="6923" max="6923" width="9.85546875" style="14" customWidth="1"/>
    <col min="6924" max="7168" width="9.140625" style="14"/>
    <col min="7169" max="7173" width="16.85546875" style="14" customWidth="1"/>
    <col min="7174" max="7178" width="9.140625" style="14"/>
    <col min="7179" max="7179" width="9.85546875" style="14" customWidth="1"/>
    <col min="7180" max="7424" width="9.140625" style="14"/>
    <col min="7425" max="7429" width="16.85546875" style="14" customWidth="1"/>
    <col min="7430" max="7434" width="9.140625" style="14"/>
    <col min="7435" max="7435" width="9.85546875" style="14" customWidth="1"/>
    <col min="7436" max="7680" width="9.140625" style="14"/>
    <col min="7681" max="7685" width="16.85546875" style="14" customWidth="1"/>
    <col min="7686" max="7690" width="9.140625" style="14"/>
    <col min="7691" max="7691" width="9.85546875" style="14" customWidth="1"/>
    <col min="7692" max="7936" width="9.140625" style="14"/>
    <col min="7937" max="7941" width="16.85546875" style="14" customWidth="1"/>
    <col min="7942" max="7946" width="9.140625" style="14"/>
    <col min="7947" max="7947" width="9.85546875" style="14" customWidth="1"/>
    <col min="7948" max="8192" width="9.140625" style="14"/>
    <col min="8193" max="8197" width="16.85546875" style="14" customWidth="1"/>
    <col min="8198" max="8202" width="9.140625" style="14"/>
    <col min="8203" max="8203" width="9.85546875" style="14" customWidth="1"/>
    <col min="8204" max="8448" width="9.140625" style="14"/>
    <col min="8449" max="8453" width="16.85546875" style="14" customWidth="1"/>
    <col min="8454" max="8458" width="9.140625" style="14"/>
    <col min="8459" max="8459" width="9.85546875" style="14" customWidth="1"/>
    <col min="8460" max="8704" width="9.140625" style="14"/>
    <col min="8705" max="8709" width="16.85546875" style="14" customWidth="1"/>
    <col min="8710" max="8714" width="9.140625" style="14"/>
    <col min="8715" max="8715" width="9.85546875" style="14" customWidth="1"/>
    <col min="8716" max="8960" width="9.140625" style="14"/>
    <col min="8961" max="8965" width="16.85546875" style="14" customWidth="1"/>
    <col min="8966" max="8970" width="9.140625" style="14"/>
    <col min="8971" max="8971" width="9.85546875" style="14" customWidth="1"/>
    <col min="8972" max="9216" width="9.140625" style="14"/>
    <col min="9217" max="9221" width="16.85546875" style="14" customWidth="1"/>
    <col min="9222" max="9226" width="9.140625" style="14"/>
    <col min="9227" max="9227" width="9.85546875" style="14" customWidth="1"/>
    <col min="9228" max="9472" width="9.140625" style="14"/>
    <col min="9473" max="9477" width="16.85546875" style="14" customWidth="1"/>
    <col min="9478" max="9482" width="9.140625" style="14"/>
    <col min="9483" max="9483" width="9.85546875" style="14" customWidth="1"/>
    <col min="9484" max="9728" width="9.140625" style="14"/>
    <col min="9729" max="9733" width="16.85546875" style="14" customWidth="1"/>
    <col min="9734" max="9738" width="9.140625" style="14"/>
    <col min="9739" max="9739" width="9.85546875" style="14" customWidth="1"/>
    <col min="9740" max="9984" width="9.140625" style="14"/>
    <col min="9985" max="9989" width="16.85546875" style="14" customWidth="1"/>
    <col min="9990" max="9994" width="9.140625" style="14"/>
    <col min="9995" max="9995" width="9.85546875" style="14" customWidth="1"/>
    <col min="9996" max="10240" width="9.140625" style="14"/>
    <col min="10241" max="10245" width="16.85546875" style="14" customWidth="1"/>
    <col min="10246" max="10250" width="9.140625" style="14"/>
    <col min="10251" max="10251" width="9.85546875" style="14" customWidth="1"/>
    <col min="10252" max="10496" width="9.140625" style="14"/>
    <col min="10497" max="10501" width="16.85546875" style="14" customWidth="1"/>
    <col min="10502" max="10506" width="9.140625" style="14"/>
    <col min="10507" max="10507" width="9.85546875" style="14" customWidth="1"/>
    <col min="10508" max="10752" width="9.140625" style="14"/>
    <col min="10753" max="10757" width="16.85546875" style="14" customWidth="1"/>
    <col min="10758" max="10762" width="9.140625" style="14"/>
    <col min="10763" max="10763" width="9.85546875" style="14" customWidth="1"/>
    <col min="10764" max="11008" width="9.140625" style="14"/>
    <col min="11009" max="11013" width="16.85546875" style="14" customWidth="1"/>
    <col min="11014" max="11018" width="9.140625" style="14"/>
    <col min="11019" max="11019" width="9.85546875" style="14" customWidth="1"/>
    <col min="11020" max="11264" width="9.140625" style="14"/>
    <col min="11265" max="11269" width="16.85546875" style="14" customWidth="1"/>
    <col min="11270" max="11274" width="9.140625" style="14"/>
    <col min="11275" max="11275" width="9.85546875" style="14" customWidth="1"/>
    <col min="11276" max="11520" width="9.140625" style="14"/>
    <col min="11521" max="11525" width="16.85546875" style="14" customWidth="1"/>
    <col min="11526" max="11530" width="9.140625" style="14"/>
    <col min="11531" max="11531" width="9.85546875" style="14" customWidth="1"/>
    <col min="11532" max="11776" width="9.140625" style="14"/>
    <col min="11777" max="11781" width="16.85546875" style="14" customWidth="1"/>
    <col min="11782" max="11786" width="9.140625" style="14"/>
    <col min="11787" max="11787" width="9.85546875" style="14" customWidth="1"/>
    <col min="11788" max="12032" width="9.140625" style="14"/>
    <col min="12033" max="12037" width="16.85546875" style="14" customWidth="1"/>
    <col min="12038" max="12042" width="9.140625" style="14"/>
    <col min="12043" max="12043" width="9.85546875" style="14" customWidth="1"/>
    <col min="12044" max="12288" width="9.140625" style="14"/>
    <col min="12289" max="12293" width="16.85546875" style="14" customWidth="1"/>
    <col min="12294" max="12298" width="9.140625" style="14"/>
    <col min="12299" max="12299" width="9.85546875" style="14" customWidth="1"/>
    <col min="12300" max="12544" width="9.140625" style="14"/>
    <col min="12545" max="12549" width="16.85546875" style="14" customWidth="1"/>
    <col min="12550" max="12554" width="9.140625" style="14"/>
    <col min="12555" max="12555" width="9.85546875" style="14" customWidth="1"/>
    <col min="12556" max="12800" width="9.140625" style="14"/>
    <col min="12801" max="12805" width="16.85546875" style="14" customWidth="1"/>
    <col min="12806" max="12810" width="9.140625" style="14"/>
    <col min="12811" max="12811" width="9.85546875" style="14" customWidth="1"/>
    <col min="12812" max="13056" width="9.140625" style="14"/>
    <col min="13057" max="13061" width="16.85546875" style="14" customWidth="1"/>
    <col min="13062" max="13066" width="9.140625" style="14"/>
    <col min="13067" max="13067" width="9.85546875" style="14" customWidth="1"/>
    <col min="13068" max="13312" width="9.140625" style="14"/>
    <col min="13313" max="13317" width="16.85546875" style="14" customWidth="1"/>
    <col min="13318" max="13322" width="9.140625" style="14"/>
    <col min="13323" max="13323" width="9.85546875" style="14" customWidth="1"/>
    <col min="13324" max="13568" width="9.140625" style="14"/>
    <col min="13569" max="13573" width="16.85546875" style="14" customWidth="1"/>
    <col min="13574" max="13578" width="9.140625" style="14"/>
    <col min="13579" max="13579" width="9.85546875" style="14" customWidth="1"/>
    <col min="13580" max="13824" width="9.140625" style="14"/>
    <col min="13825" max="13829" width="16.85546875" style="14" customWidth="1"/>
    <col min="13830" max="13834" width="9.140625" style="14"/>
    <col min="13835" max="13835" width="9.85546875" style="14" customWidth="1"/>
    <col min="13836" max="14080" width="9.140625" style="14"/>
    <col min="14081" max="14085" width="16.85546875" style="14" customWidth="1"/>
    <col min="14086" max="14090" width="9.140625" style="14"/>
    <col min="14091" max="14091" width="9.85546875" style="14" customWidth="1"/>
    <col min="14092" max="14336" width="9.140625" style="14"/>
    <col min="14337" max="14341" width="16.85546875" style="14" customWidth="1"/>
    <col min="14342" max="14346" width="9.140625" style="14"/>
    <col min="14347" max="14347" width="9.85546875" style="14" customWidth="1"/>
    <col min="14348" max="14592" width="9.140625" style="14"/>
    <col min="14593" max="14597" width="16.85546875" style="14" customWidth="1"/>
    <col min="14598" max="14602" width="9.140625" style="14"/>
    <col min="14603" max="14603" width="9.85546875" style="14" customWidth="1"/>
    <col min="14604" max="14848" width="9.140625" style="14"/>
    <col min="14849" max="14853" width="16.85546875" style="14" customWidth="1"/>
    <col min="14854" max="14858" width="9.140625" style="14"/>
    <col min="14859" max="14859" width="9.85546875" style="14" customWidth="1"/>
    <col min="14860" max="15104" width="9.140625" style="14"/>
    <col min="15105" max="15109" width="16.85546875" style="14" customWidth="1"/>
    <col min="15110" max="15114" width="9.140625" style="14"/>
    <col min="15115" max="15115" width="9.85546875" style="14" customWidth="1"/>
    <col min="15116" max="15360" width="9.140625" style="14"/>
    <col min="15361" max="15365" width="16.85546875" style="14" customWidth="1"/>
    <col min="15366" max="15370" width="9.140625" style="14"/>
    <col min="15371" max="15371" width="9.85546875" style="14" customWidth="1"/>
    <col min="15372" max="15616" width="9.140625" style="14"/>
    <col min="15617" max="15621" width="16.85546875" style="14" customWidth="1"/>
    <col min="15622" max="15626" width="9.140625" style="14"/>
    <col min="15627" max="15627" width="9.85546875" style="14" customWidth="1"/>
    <col min="15628" max="15872" width="9.140625" style="14"/>
    <col min="15873" max="15877" width="16.85546875" style="14" customWidth="1"/>
    <col min="15878" max="15882" width="9.140625" style="14"/>
    <col min="15883" max="15883" width="9.85546875" style="14" customWidth="1"/>
    <col min="15884" max="16128" width="9.140625" style="14"/>
    <col min="16129" max="16133" width="16.85546875" style="14" customWidth="1"/>
    <col min="16134" max="16138" width="9.140625" style="14"/>
    <col min="16139" max="16139" width="9.85546875" style="14" customWidth="1"/>
    <col min="16140" max="16384" width="9.140625" style="14"/>
  </cols>
  <sheetData>
    <row r="1" spans="1:5" s="308" customFormat="1" ht="50.25" customHeight="1">
      <c r="A1" s="318"/>
      <c r="B1" s="587" t="s">
        <v>190</v>
      </c>
      <c r="C1" s="588"/>
      <c r="D1" s="588"/>
      <c r="E1" s="318"/>
    </row>
    <row r="2" spans="1:5">
      <c r="A2" s="85"/>
      <c r="B2" s="85"/>
      <c r="C2" s="85"/>
      <c r="D2" s="85"/>
      <c r="E2" s="85"/>
    </row>
    <row r="3" spans="1:5">
      <c r="A3" s="85"/>
      <c r="B3" s="85"/>
      <c r="C3" s="85"/>
      <c r="D3" s="85"/>
      <c r="E3" s="85"/>
    </row>
    <row r="4" spans="1:5">
      <c r="A4" s="85"/>
      <c r="B4" s="85"/>
      <c r="C4" s="85"/>
      <c r="D4" s="85"/>
      <c r="E4" s="85"/>
    </row>
    <row r="5" spans="1:5">
      <c r="A5" s="3" t="s">
        <v>100</v>
      </c>
      <c r="B5" s="85"/>
      <c r="C5" s="4">
        <v>2023</v>
      </c>
      <c r="D5" s="277"/>
      <c r="E5" s="119"/>
    </row>
    <row r="6" spans="1:5" ht="15" customHeight="1">
      <c r="A6" s="3" t="s">
        <v>101</v>
      </c>
      <c r="B6" s="85"/>
      <c r="C6" s="4" t="s">
        <v>102</v>
      </c>
      <c r="D6" s="6"/>
      <c r="E6" s="119"/>
    </row>
    <row r="7" spans="1:5" ht="15" customHeight="1">
      <c r="A7" s="3" t="s">
        <v>103</v>
      </c>
      <c r="B7" s="85"/>
      <c r="C7" s="4" t="s">
        <v>104</v>
      </c>
      <c r="D7" s="33"/>
      <c r="E7" s="119"/>
    </row>
    <row r="8" spans="1:5" s="42" customFormat="1" ht="25.5" customHeight="1">
      <c r="A8" s="3" t="s">
        <v>105</v>
      </c>
      <c r="B8" s="85"/>
      <c r="C8" s="573" t="s">
        <v>90</v>
      </c>
      <c r="D8" s="573"/>
      <c r="E8" s="573"/>
    </row>
    <row r="9" spans="1:5" s="42" customFormat="1" ht="15" customHeight="1">
      <c r="A9" s="3" t="s">
        <v>106</v>
      </c>
      <c r="B9" s="85"/>
      <c r="C9" s="4" t="s">
        <v>107</v>
      </c>
      <c r="D9" s="33"/>
      <c r="E9" s="119"/>
    </row>
    <row r="10" spans="1:5" s="42" customFormat="1" ht="15" customHeight="1">
      <c r="A10" s="4" t="s">
        <v>298</v>
      </c>
      <c r="C10" s="42" t="s">
        <v>474</v>
      </c>
      <c r="D10" s="33"/>
      <c r="E10" s="119"/>
    </row>
    <row r="11" spans="1:5" s="42" customFormat="1">
      <c r="A11" s="39"/>
      <c r="B11" s="85"/>
      <c r="D11" s="85"/>
    </row>
    <row r="12" spans="1:5" s="42" customFormat="1"/>
    <row r="13" spans="1:5" s="42" customFormat="1" ht="102" customHeight="1">
      <c r="A13" s="290" t="s">
        <v>192</v>
      </c>
      <c r="B13" s="290" t="s">
        <v>191</v>
      </c>
      <c r="C13" s="290" t="s">
        <v>193</v>
      </c>
      <c r="D13" s="290" t="s">
        <v>188</v>
      </c>
      <c r="E13" s="290" t="s">
        <v>194</v>
      </c>
    </row>
    <row r="14" spans="1:5" s="42" customFormat="1">
      <c r="A14" s="290">
        <v>1</v>
      </c>
      <c r="B14" s="290">
        <v>2</v>
      </c>
      <c r="C14" s="290">
        <v>3</v>
      </c>
      <c r="D14" s="290">
        <v>4</v>
      </c>
      <c r="E14" s="290">
        <v>5</v>
      </c>
    </row>
    <row r="15" spans="1:5" s="42" customFormat="1">
      <c r="A15" s="290" t="s">
        <v>11</v>
      </c>
      <c r="B15" s="290" t="s">
        <v>181</v>
      </c>
      <c r="C15" s="290" t="s">
        <v>181</v>
      </c>
      <c r="D15" s="290" t="s">
        <v>108</v>
      </c>
      <c r="E15" s="290" t="s">
        <v>110</v>
      </c>
    </row>
    <row r="16" spans="1:5" s="42" customFormat="1">
      <c r="A16" s="92">
        <v>1218</v>
      </c>
      <c r="B16" s="200">
        <v>69.180000000000007</v>
      </c>
      <c r="C16" s="93">
        <f>A16*B16</f>
        <v>84261.24</v>
      </c>
      <c r="D16" s="92">
        <v>92.25</v>
      </c>
      <c r="E16" s="94">
        <f>C16*D16/1000</f>
        <v>7773.0993900000003</v>
      </c>
    </row>
    <row r="17" spans="1:5">
      <c r="A17" s="95" t="s">
        <v>186</v>
      </c>
      <c r="B17" s="95"/>
      <c r="C17" s="95"/>
      <c r="D17" s="95"/>
      <c r="E17" s="96">
        <f>SUM(E16)</f>
        <v>7773.0993900000003</v>
      </c>
    </row>
    <row r="22" spans="1:5" ht="11.25" customHeight="1">
      <c r="A22" s="237" t="s">
        <v>2</v>
      </c>
      <c r="B22" s="84"/>
      <c r="D22" s="84" t="s">
        <v>82</v>
      </c>
      <c r="E22" s="119"/>
    </row>
    <row r="23" spans="1:5" ht="11.25" customHeight="1">
      <c r="A23" s="84"/>
      <c r="B23" s="84"/>
      <c r="D23" s="84"/>
      <c r="E23" s="119"/>
    </row>
    <row r="24" spans="1:5" ht="11.25" customHeight="1">
      <c r="A24" s="84" t="s">
        <v>95</v>
      </c>
      <c r="B24" s="84"/>
      <c r="D24" s="84" t="s">
        <v>71</v>
      </c>
      <c r="E24" s="119"/>
    </row>
  </sheetData>
  <mergeCells count="2">
    <mergeCell ref="B1:D1"/>
    <mergeCell ref="C8:E8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P64"/>
  <sheetViews>
    <sheetView workbookViewId="0">
      <selection activeCell="C10" sqref="C10"/>
    </sheetView>
  </sheetViews>
  <sheetFormatPr defaultRowHeight="12.75"/>
  <cols>
    <col min="1" max="1" width="17" style="42" customWidth="1"/>
    <col min="2" max="2" width="13.42578125" style="42" customWidth="1"/>
    <col min="3" max="3" width="16.42578125" style="42" customWidth="1"/>
    <col min="4" max="5" width="13.28515625" style="42" customWidth="1"/>
    <col min="6" max="8" width="9.140625" style="14"/>
    <col min="9" max="9" width="12.7109375" style="14" customWidth="1"/>
    <col min="10" max="12" width="9.140625" style="14"/>
    <col min="13" max="13" width="11" style="14" customWidth="1"/>
    <col min="14" max="16" width="10" style="14" bestFit="1" customWidth="1"/>
    <col min="17" max="256" width="9.140625" style="14"/>
    <col min="257" max="261" width="14.28515625" style="14" customWidth="1"/>
    <col min="262" max="268" width="9.140625" style="14"/>
    <col min="269" max="269" width="11" style="14" customWidth="1"/>
    <col min="270" max="512" width="9.140625" style="14"/>
    <col min="513" max="517" width="14.28515625" style="14" customWidth="1"/>
    <col min="518" max="524" width="9.140625" style="14"/>
    <col min="525" max="525" width="11" style="14" customWidth="1"/>
    <col min="526" max="768" width="9.140625" style="14"/>
    <col min="769" max="773" width="14.28515625" style="14" customWidth="1"/>
    <col min="774" max="780" width="9.140625" style="14"/>
    <col min="781" max="781" width="11" style="14" customWidth="1"/>
    <col min="782" max="1024" width="9.140625" style="14"/>
    <col min="1025" max="1029" width="14.28515625" style="14" customWidth="1"/>
    <col min="1030" max="1036" width="9.140625" style="14"/>
    <col min="1037" max="1037" width="11" style="14" customWidth="1"/>
    <col min="1038" max="1280" width="9.140625" style="14"/>
    <col min="1281" max="1285" width="14.28515625" style="14" customWidth="1"/>
    <col min="1286" max="1292" width="9.140625" style="14"/>
    <col min="1293" max="1293" width="11" style="14" customWidth="1"/>
    <col min="1294" max="1536" width="9.140625" style="14"/>
    <col min="1537" max="1541" width="14.28515625" style="14" customWidth="1"/>
    <col min="1542" max="1548" width="9.140625" style="14"/>
    <col min="1549" max="1549" width="11" style="14" customWidth="1"/>
    <col min="1550" max="1792" width="9.140625" style="14"/>
    <col min="1793" max="1797" width="14.28515625" style="14" customWidth="1"/>
    <col min="1798" max="1804" width="9.140625" style="14"/>
    <col min="1805" max="1805" width="11" style="14" customWidth="1"/>
    <col min="1806" max="2048" width="9.140625" style="14"/>
    <col min="2049" max="2053" width="14.28515625" style="14" customWidth="1"/>
    <col min="2054" max="2060" width="9.140625" style="14"/>
    <col min="2061" max="2061" width="11" style="14" customWidth="1"/>
    <col min="2062" max="2304" width="9.140625" style="14"/>
    <col min="2305" max="2309" width="14.28515625" style="14" customWidth="1"/>
    <col min="2310" max="2316" width="9.140625" style="14"/>
    <col min="2317" max="2317" width="11" style="14" customWidth="1"/>
    <col min="2318" max="2560" width="9.140625" style="14"/>
    <col min="2561" max="2565" width="14.28515625" style="14" customWidth="1"/>
    <col min="2566" max="2572" width="9.140625" style="14"/>
    <col min="2573" max="2573" width="11" style="14" customWidth="1"/>
    <col min="2574" max="2816" width="9.140625" style="14"/>
    <col min="2817" max="2821" width="14.28515625" style="14" customWidth="1"/>
    <col min="2822" max="2828" width="9.140625" style="14"/>
    <col min="2829" max="2829" width="11" style="14" customWidth="1"/>
    <col min="2830" max="3072" width="9.140625" style="14"/>
    <col min="3073" max="3077" width="14.28515625" style="14" customWidth="1"/>
    <col min="3078" max="3084" width="9.140625" style="14"/>
    <col min="3085" max="3085" width="11" style="14" customWidth="1"/>
    <col min="3086" max="3328" width="9.140625" style="14"/>
    <col min="3329" max="3333" width="14.28515625" style="14" customWidth="1"/>
    <col min="3334" max="3340" width="9.140625" style="14"/>
    <col min="3341" max="3341" width="11" style="14" customWidth="1"/>
    <col min="3342" max="3584" width="9.140625" style="14"/>
    <col min="3585" max="3589" width="14.28515625" style="14" customWidth="1"/>
    <col min="3590" max="3596" width="9.140625" style="14"/>
    <col min="3597" max="3597" width="11" style="14" customWidth="1"/>
    <col min="3598" max="3840" width="9.140625" style="14"/>
    <col min="3841" max="3845" width="14.28515625" style="14" customWidth="1"/>
    <col min="3846" max="3852" width="9.140625" style="14"/>
    <col min="3853" max="3853" width="11" style="14" customWidth="1"/>
    <col min="3854" max="4096" width="9.140625" style="14"/>
    <col min="4097" max="4101" width="14.28515625" style="14" customWidth="1"/>
    <col min="4102" max="4108" width="9.140625" style="14"/>
    <col min="4109" max="4109" width="11" style="14" customWidth="1"/>
    <col min="4110" max="4352" width="9.140625" style="14"/>
    <col min="4353" max="4357" width="14.28515625" style="14" customWidth="1"/>
    <col min="4358" max="4364" width="9.140625" style="14"/>
    <col min="4365" max="4365" width="11" style="14" customWidth="1"/>
    <col min="4366" max="4608" width="9.140625" style="14"/>
    <col min="4609" max="4613" width="14.28515625" style="14" customWidth="1"/>
    <col min="4614" max="4620" width="9.140625" style="14"/>
    <col min="4621" max="4621" width="11" style="14" customWidth="1"/>
    <col min="4622" max="4864" width="9.140625" style="14"/>
    <col min="4865" max="4869" width="14.28515625" style="14" customWidth="1"/>
    <col min="4870" max="4876" width="9.140625" style="14"/>
    <col min="4877" max="4877" width="11" style="14" customWidth="1"/>
    <col min="4878" max="5120" width="9.140625" style="14"/>
    <col min="5121" max="5125" width="14.28515625" style="14" customWidth="1"/>
    <col min="5126" max="5132" width="9.140625" style="14"/>
    <col min="5133" max="5133" width="11" style="14" customWidth="1"/>
    <col min="5134" max="5376" width="9.140625" style="14"/>
    <col min="5377" max="5381" width="14.28515625" style="14" customWidth="1"/>
    <col min="5382" max="5388" width="9.140625" style="14"/>
    <col min="5389" max="5389" width="11" style="14" customWidth="1"/>
    <col min="5390" max="5632" width="9.140625" style="14"/>
    <col min="5633" max="5637" width="14.28515625" style="14" customWidth="1"/>
    <col min="5638" max="5644" width="9.140625" style="14"/>
    <col min="5645" max="5645" width="11" style="14" customWidth="1"/>
    <col min="5646" max="5888" width="9.140625" style="14"/>
    <col min="5889" max="5893" width="14.28515625" style="14" customWidth="1"/>
    <col min="5894" max="5900" width="9.140625" style="14"/>
    <col min="5901" max="5901" width="11" style="14" customWidth="1"/>
    <col min="5902" max="6144" width="9.140625" style="14"/>
    <col min="6145" max="6149" width="14.28515625" style="14" customWidth="1"/>
    <col min="6150" max="6156" width="9.140625" style="14"/>
    <col min="6157" max="6157" width="11" style="14" customWidth="1"/>
    <col min="6158" max="6400" width="9.140625" style="14"/>
    <col min="6401" max="6405" width="14.28515625" style="14" customWidth="1"/>
    <col min="6406" max="6412" width="9.140625" style="14"/>
    <col min="6413" max="6413" width="11" style="14" customWidth="1"/>
    <col min="6414" max="6656" width="9.140625" style="14"/>
    <col min="6657" max="6661" width="14.28515625" style="14" customWidth="1"/>
    <col min="6662" max="6668" width="9.140625" style="14"/>
    <col min="6669" max="6669" width="11" style="14" customWidth="1"/>
    <col min="6670" max="6912" width="9.140625" style="14"/>
    <col min="6913" max="6917" width="14.28515625" style="14" customWidth="1"/>
    <col min="6918" max="6924" width="9.140625" style="14"/>
    <col min="6925" max="6925" width="11" style="14" customWidth="1"/>
    <col min="6926" max="7168" width="9.140625" style="14"/>
    <col min="7169" max="7173" width="14.28515625" style="14" customWidth="1"/>
    <col min="7174" max="7180" width="9.140625" style="14"/>
    <col min="7181" max="7181" width="11" style="14" customWidth="1"/>
    <col min="7182" max="7424" width="9.140625" style="14"/>
    <col min="7425" max="7429" width="14.28515625" style="14" customWidth="1"/>
    <col min="7430" max="7436" width="9.140625" style="14"/>
    <col min="7437" max="7437" width="11" style="14" customWidth="1"/>
    <col min="7438" max="7680" width="9.140625" style="14"/>
    <col min="7681" max="7685" width="14.28515625" style="14" customWidth="1"/>
    <col min="7686" max="7692" width="9.140625" style="14"/>
    <col min="7693" max="7693" width="11" style="14" customWidth="1"/>
    <col min="7694" max="7936" width="9.140625" style="14"/>
    <col min="7937" max="7941" width="14.28515625" style="14" customWidth="1"/>
    <col min="7942" max="7948" width="9.140625" style="14"/>
    <col min="7949" max="7949" width="11" style="14" customWidth="1"/>
    <col min="7950" max="8192" width="9.140625" style="14"/>
    <col min="8193" max="8197" width="14.28515625" style="14" customWidth="1"/>
    <col min="8198" max="8204" width="9.140625" style="14"/>
    <col min="8205" max="8205" width="11" style="14" customWidth="1"/>
    <col min="8206" max="8448" width="9.140625" style="14"/>
    <col min="8449" max="8453" width="14.28515625" style="14" customWidth="1"/>
    <col min="8454" max="8460" width="9.140625" style="14"/>
    <col min="8461" max="8461" width="11" style="14" customWidth="1"/>
    <col min="8462" max="8704" width="9.140625" style="14"/>
    <col min="8705" max="8709" width="14.28515625" style="14" customWidth="1"/>
    <col min="8710" max="8716" width="9.140625" style="14"/>
    <col min="8717" max="8717" width="11" style="14" customWidth="1"/>
    <col min="8718" max="8960" width="9.140625" style="14"/>
    <col min="8961" max="8965" width="14.28515625" style="14" customWidth="1"/>
    <col min="8966" max="8972" width="9.140625" style="14"/>
    <col min="8973" max="8973" width="11" style="14" customWidth="1"/>
    <col min="8974" max="9216" width="9.140625" style="14"/>
    <col min="9217" max="9221" width="14.28515625" style="14" customWidth="1"/>
    <col min="9222" max="9228" width="9.140625" style="14"/>
    <col min="9229" max="9229" width="11" style="14" customWidth="1"/>
    <col min="9230" max="9472" width="9.140625" style="14"/>
    <col min="9473" max="9477" width="14.28515625" style="14" customWidth="1"/>
    <col min="9478" max="9484" width="9.140625" style="14"/>
    <col min="9485" max="9485" width="11" style="14" customWidth="1"/>
    <col min="9486" max="9728" width="9.140625" style="14"/>
    <col min="9729" max="9733" width="14.28515625" style="14" customWidth="1"/>
    <col min="9734" max="9740" width="9.140625" style="14"/>
    <col min="9741" max="9741" width="11" style="14" customWidth="1"/>
    <col min="9742" max="9984" width="9.140625" style="14"/>
    <col min="9985" max="9989" width="14.28515625" style="14" customWidth="1"/>
    <col min="9990" max="9996" width="9.140625" style="14"/>
    <col min="9997" max="9997" width="11" style="14" customWidth="1"/>
    <col min="9998" max="10240" width="9.140625" style="14"/>
    <col min="10241" max="10245" width="14.28515625" style="14" customWidth="1"/>
    <col min="10246" max="10252" width="9.140625" style="14"/>
    <col min="10253" max="10253" width="11" style="14" customWidth="1"/>
    <col min="10254" max="10496" width="9.140625" style="14"/>
    <col min="10497" max="10501" width="14.28515625" style="14" customWidth="1"/>
    <col min="10502" max="10508" width="9.140625" style="14"/>
    <col min="10509" max="10509" width="11" style="14" customWidth="1"/>
    <col min="10510" max="10752" width="9.140625" style="14"/>
    <col min="10753" max="10757" width="14.28515625" style="14" customWidth="1"/>
    <col min="10758" max="10764" width="9.140625" style="14"/>
    <col min="10765" max="10765" width="11" style="14" customWidth="1"/>
    <col min="10766" max="11008" width="9.140625" style="14"/>
    <col min="11009" max="11013" width="14.28515625" style="14" customWidth="1"/>
    <col min="11014" max="11020" width="9.140625" style="14"/>
    <col min="11021" max="11021" width="11" style="14" customWidth="1"/>
    <col min="11022" max="11264" width="9.140625" style="14"/>
    <col min="11265" max="11269" width="14.28515625" style="14" customWidth="1"/>
    <col min="11270" max="11276" width="9.140625" style="14"/>
    <col min="11277" max="11277" width="11" style="14" customWidth="1"/>
    <col min="11278" max="11520" width="9.140625" style="14"/>
    <col min="11521" max="11525" width="14.28515625" style="14" customWidth="1"/>
    <col min="11526" max="11532" width="9.140625" style="14"/>
    <col min="11533" max="11533" width="11" style="14" customWidth="1"/>
    <col min="11534" max="11776" width="9.140625" style="14"/>
    <col min="11777" max="11781" width="14.28515625" style="14" customWidth="1"/>
    <col min="11782" max="11788" width="9.140625" style="14"/>
    <col min="11789" max="11789" width="11" style="14" customWidth="1"/>
    <col min="11790" max="12032" width="9.140625" style="14"/>
    <col min="12033" max="12037" width="14.28515625" style="14" customWidth="1"/>
    <col min="12038" max="12044" width="9.140625" style="14"/>
    <col min="12045" max="12045" width="11" style="14" customWidth="1"/>
    <col min="12046" max="12288" width="9.140625" style="14"/>
    <col min="12289" max="12293" width="14.28515625" style="14" customWidth="1"/>
    <col min="12294" max="12300" width="9.140625" style="14"/>
    <col min="12301" max="12301" width="11" style="14" customWidth="1"/>
    <col min="12302" max="12544" width="9.140625" style="14"/>
    <col min="12545" max="12549" width="14.28515625" style="14" customWidth="1"/>
    <col min="12550" max="12556" width="9.140625" style="14"/>
    <col min="12557" max="12557" width="11" style="14" customWidth="1"/>
    <col min="12558" max="12800" width="9.140625" style="14"/>
    <col min="12801" max="12805" width="14.28515625" style="14" customWidth="1"/>
    <col min="12806" max="12812" width="9.140625" style="14"/>
    <col min="12813" max="12813" width="11" style="14" customWidth="1"/>
    <col min="12814" max="13056" width="9.140625" style="14"/>
    <col min="13057" max="13061" width="14.28515625" style="14" customWidth="1"/>
    <col min="13062" max="13068" width="9.140625" style="14"/>
    <col min="13069" max="13069" width="11" style="14" customWidth="1"/>
    <col min="13070" max="13312" width="9.140625" style="14"/>
    <col min="13313" max="13317" width="14.28515625" style="14" customWidth="1"/>
    <col min="13318" max="13324" width="9.140625" style="14"/>
    <col min="13325" max="13325" width="11" style="14" customWidth="1"/>
    <col min="13326" max="13568" width="9.140625" style="14"/>
    <col min="13569" max="13573" width="14.28515625" style="14" customWidth="1"/>
    <col min="13574" max="13580" width="9.140625" style="14"/>
    <col min="13581" max="13581" width="11" style="14" customWidth="1"/>
    <col min="13582" max="13824" width="9.140625" style="14"/>
    <col min="13825" max="13829" width="14.28515625" style="14" customWidth="1"/>
    <col min="13830" max="13836" width="9.140625" style="14"/>
    <col min="13837" max="13837" width="11" style="14" customWidth="1"/>
    <col min="13838" max="14080" width="9.140625" style="14"/>
    <col min="14081" max="14085" width="14.28515625" style="14" customWidth="1"/>
    <col min="14086" max="14092" width="9.140625" style="14"/>
    <col min="14093" max="14093" width="11" style="14" customWidth="1"/>
    <col min="14094" max="14336" width="9.140625" style="14"/>
    <col min="14337" max="14341" width="14.28515625" style="14" customWidth="1"/>
    <col min="14342" max="14348" width="9.140625" style="14"/>
    <col min="14349" max="14349" width="11" style="14" customWidth="1"/>
    <col min="14350" max="14592" width="9.140625" style="14"/>
    <col min="14593" max="14597" width="14.28515625" style="14" customWidth="1"/>
    <col min="14598" max="14604" width="9.140625" style="14"/>
    <col min="14605" max="14605" width="11" style="14" customWidth="1"/>
    <col min="14606" max="14848" width="9.140625" style="14"/>
    <col min="14849" max="14853" width="14.28515625" style="14" customWidth="1"/>
    <col min="14854" max="14860" width="9.140625" style="14"/>
    <col min="14861" max="14861" width="11" style="14" customWidth="1"/>
    <col min="14862" max="15104" width="9.140625" style="14"/>
    <col min="15105" max="15109" width="14.28515625" style="14" customWidth="1"/>
    <col min="15110" max="15116" width="9.140625" style="14"/>
    <col min="15117" max="15117" width="11" style="14" customWidth="1"/>
    <col min="15118" max="15360" width="9.140625" style="14"/>
    <col min="15361" max="15365" width="14.28515625" style="14" customWidth="1"/>
    <col min="15366" max="15372" width="9.140625" style="14"/>
    <col min="15373" max="15373" width="11" style="14" customWidth="1"/>
    <col min="15374" max="15616" width="9.140625" style="14"/>
    <col min="15617" max="15621" width="14.28515625" style="14" customWidth="1"/>
    <col min="15622" max="15628" width="9.140625" style="14"/>
    <col min="15629" max="15629" width="11" style="14" customWidth="1"/>
    <col min="15630" max="15872" width="9.140625" style="14"/>
    <col min="15873" max="15877" width="14.28515625" style="14" customWidth="1"/>
    <col min="15878" max="15884" width="9.140625" style="14"/>
    <col min="15885" max="15885" width="11" style="14" customWidth="1"/>
    <col min="15886" max="16128" width="9.140625" style="14"/>
    <col min="16129" max="16133" width="14.28515625" style="14" customWidth="1"/>
    <col min="16134" max="16140" width="9.140625" style="14"/>
    <col min="16141" max="16141" width="11" style="14" customWidth="1"/>
    <col min="16142" max="16384" width="9.140625" style="14"/>
  </cols>
  <sheetData>
    <row r="3" spans="1:5" ht="54" customHeight="1">
      <c r="A3" s="589" t="s">
        <v>195</v>
      </c>
      <c r="B3" s="589"/>
      <c r="C3" s="589"/>
      <c r="D3" s="589"/>
      <c r="E3" s="589"/>
    </row>
    <row r="4" spans="1:5">
      <c r="C4" s="97"/>
    </row>
    <row r="5" spans="1:5">
      <c r="A5" s="3" t="s">
        <v>100</v>
      </c>
      <c r="B5" s="85"/>
      <c r="C5" s="4">
        <v>2023</v>
      </c>
      <c r="D5" s="277"/>
      <c r="E5" s="119"/>
    </row>
    <row r="6" spans="1:5">
      <c r="A6" s="3" t="s">
        <v>101</v>
      </c>
      <c r="B6" s="85"/>
      <c r="C6" s="4" t="s">
        <v>102</v>
      </c>
      <c r="D6" s="6"/>
      <c r="E6" s="119"/>
    </row>
    <row r="7" spans="1:5">
      <c r="A7" s="3" t="s">
        <v>103</v>
      </c>
      <c r="B7" s="85"/>
      <c r="C7" s="4" t="s">
        <v>104</v>
      </c>
      <c r="D7" s="33"/>
      <c r="E7" s="119"/>
    </row>
    <row r="8" spans="1:5" ht="28.5" customHeight="1">
      <c r="A8" s="3" t="s">
        <v>105</v>
      </c>
      <c r="B8" s="85"/>
      <c r="C8" s="573" t="s">
        <v>90</v>
      </c>
      <c r="D8" s="573"/>
      <c r="E8" s="573"/>
    </row>
    <row r="9" spans="1:5" s="42" customFormat="1">
      <c r="A9" s="3" t="s">
        <v>106</v>
      </c>
      <c r="B9" s="85"/>
      <c r="C9" s="4" t="s">
        <v>107</v>
      </c>
      <c r="D9" s="33"/>
      <c r="E9" s="119"/>
    </row>
    <row r="10" spans="1:5" s="42" customFormat="1">
      <c r="A10" s="4" t="s">
        <v>298</v>
      </c>
      <c r="C10" s="42" t="s">
        <v>474</v>
      </c>
      <c r="D10" s="33"/>
      <c r="E10" s="119"/>
    </row>
    <row r="11" spans="1:5" s="42" customFormat="1">
      <c r="A11" s="77"/>
      <c r="B11" s="90"/>
      <c r="C11" s="77"/>
      <c r="D11" s="309"/>
      <c r="E11" s="278"/>
    </row>
    <row r="12" spans="1:5" s="42" customFormat="1">
      <c r="A12" s="39"/>
      <c r="B12" s="85"/>
      <c r="D12" s="85"/>
    </row>
    <row r="13" spans="1:5" s="42" customFormat="1" ht="63.75">
      <c r="A13" s="290" t="s">
        <v>196</v>
      </c>
      <c r="B13" s="290" t="s">
        <v>197</v>
      </c>
      <c r="C13" s="290" t="s">
        <v>198</v>
      </c>
      <c r="D13" s="290" t="s">
        <v>199</v>
      </c>
      <c r="E13" s="290" t="s">
        <v>200</v>
      </c>
    </row>
    <row r="14" spans="1:5" s="42" customFormat="1">
      <c r="A14" s="290">
        <v>1</v>
      </c>
      <c r="B14" s="290">
        <v>2</v>
      </c>
      <c r="C14" s="290">
        <v>3</v>
      </c>
      <c r="D14" s="290">
        <v>4</v>
      </c>
      <c r="E14" s="290">
        <v>5</v>
      </c>
    </row>
    <row r="15" spans="1:5" s="42" customFormat="1" ht="25.5">
      <c r="A15" s="290" t="s">
        <v>202</v>
      </c>
      <c r="B15" s="290" t="s">
        <v>181</v>
      </c>
      <c r="C15" s="290" t="s">
        <v>181</v>
      </c>
      <c r="D15" s="290" t="s">
        <v>201</v>
      </c>
      <c r="E15" s="290" t="s">
        <v>110</v>
      </c>
    </row>
    <row r="16" spans="1:5" s="42" customFormat="1">
      <c r="A16" s="98">
        <v>1326.5</v>
      </c>
      <c r="B16" s="79">
        <v>920.3</v>
      </c>
      <c r="C16" s="79">
        <f>A16*B16</f>
        <v>1220777.95</v>
      </c>
      <c r="D16" s="79">
        <v>6</v>
      </c>
      <c r="E16" s="80">
        <f>C16*D16/1000-11</f>
        <v>7313.6676999999991</v>
      </c>
    </row>
    <row r="17" spans="1:5">
      <c r="A17" s="99" t="s">
        <v>186</v>
      </c>
      <c r="B17" s="99"/>
      <c r="C17" s="99"/>
      <c r="D17" s="99"/>
      <c r="E17" s="100">
        <f>SUM(E16)</f>
        <v>7313.6676999999991</v>
      </c>
    </row>
    <row r="21" spans="1:5" ht="11.25" customHeight="1">
      <c r="A21" s="237" t="s">
        <v>2</v>
      </c>
      <c r="B21" s="84"/>
      <c r="C21" s="14"/>
      <c r="D21" s="84" t="s">
        <v>82</v>
      </c>
      <c r="E21" s="119"/>
    </row>
    <row r="22" spans="1:5" ht="11.25" customHeight="1">
      <c r="A22" s="84"/>
      <c r="B22" s="84"/>
      <c r="C22" s="14"/>
      <c r="D22" s="84"/>
      <c r="E22" s="119"/>
    </row>
    <row r="23" spans="1:5" ht="11.25" customHeight="1">
      <c r="A23" s="84" t="s">
        <v>95</v>
      </c>
      <c r="B23" s="84"/>
      <c r="C23" s="14"/>
      <c r="D23" s="84" t="s">
        <v>71</v>
      </c>
      <c r="E23" s="119"/>
    </row>
    <row r="32" spans="1:5">
      <c r="B32" s="205" t="s">
        <v>81</v>
      </c>
    </row>
    <row r="35" spans="1:7">
      <c r="A35" s="101" t="s">
        <v>14</v>
      </c>
    </row>
    <row r="36" spans="1:7">
      <c r="A36" s="101" t="s">
        <v>15</v>
      </c>
    </row>
    <row r="37" spans="1:7">
      <c r="A37" s="102"/>
    </row>
    <row r="38" spans="1:7">
      <c r="A38" s="103" t="s">
        <v>16</v>
      </c>
      <c r="B38" s="104"/>
    </row>
    <row r="39" spans="1:7">
      <c r="A39" s="101" t="s">
        <v>17</v>
      </c>
      <c r="E39" s="14">
        <v>627</v>
      </c>
      <c r="G39" s="14" t="s">
        <v>203</v>
      </c>
    </row>
    <row r="40" spans="1:7">
      <c r="A40" s="102"/>
    </row>
    <row r="41" spans="1:7">
      <c r="A41" s="101" t="s">
        <v>18</v>
      </c>
      <c r="E41" s="14">
        <v>92.25</v>
      </c>
      <c r="F41" s="14" t="s">
        <v>86</v>
      </c>
    </row>
    <row r="42" spans="1:7">
      <c r="A42" s="101" t="s">
        <v>19</v>
      </c>
    </row>
    <row r="43" spans="1:7">
      <c r="A43" s="101" t="s">
        <v>20</v>
      </c>
    </row>
    <row r="44" spans="1:7">
      <c r="A44" s="101" t="s">
        <v>22</v>
      </c>
      <c r="E44" s="14" t="s">
        <v>21</v>
      </c>
    </row>
    <row r="45" spans="1:7">
      <c r="A45" s="101" t="s">
        <v>23</v>
      </c>
    </row>
    <row r="46" spans="1:7">
      <c r="A46" s="101" t="s">
        <v>19</v>
      </c>
    </row>
    <row r="47" spans="1:7">
      <c r="A47" s="101" t="s">
        <v>24</v>
      </c>
    </row>
    <row r="48" spans="1:7">
      <c r="A48" s="101" t="s">
        <v>25</v>
      </c>
    </row>
    <row r="49" spans="1:16">
      <c r="A49" s="101" t="s">
        <v>26</v>
      </c>
      <c r="E49" s="105">
        <v>2.1</v>
      </c>
      <c r="F49" s="14" t="s">
        <v>88</v>
      </c>
      <c r="G49" s="14" t="s">
        <v>42</v>
      </c>
    </row>
    <row r="50" spans="1:16">
      <c r="E50" s="14" t="s">
        <v>89</v>
      </c>
    </row>
    <row r="52" spans="1:16">
      <c r="A52" s="42" t="s">
        <v>27</v>
      </c>
      <c r="B52" s="42" t="s">
        <v>84</v>
      </c>
      <c r="I52" s="14">
        <v>627</v>
      </c>
      <c r="J52" s="14">
        <v>92.25</v>
      </c>
      <c r="K52" s="14">
        <v>180</v>
      </c>
      <c r="L52" s="14">
        <v>24</v>
      </c>
      <c r="M52" s="14">
        <v>2.1</v>
      </c>
      <c r="N52" s="14">
        <f>I52*J52*K52*L52*M52</f>
        <v>524731284</v>
      </c>
      <c r="O52" s="14">
        <v>1.1599999999999999</v>
      </c>
      <c r="P52" s="14">
        <f>N52/O52</f>
        <v>452354555.17241383</v>
      </c>
    </row>
    <row r="53" spans="1:16">
      <c r="A53" s="42" t="s">
        <v>83</v>
      </c>
      <c r="B53" s="33">
        <v>16205.08</v>
      </c>
      <c r="P53" s="14">
        <f>P52/1000000</f>
        <v>452.35455517241382</v>
      </c>
    </row>
    <row r="54" spans="1:16">
      <c r="A54" s="42" t="s">
        <v>28</v>
      </c>
      <c r="B54" s="42" t="s">
        <v>441</v>
      </c>
      <c r="P54" s="14">
        <f>P53*B53</f>
        <v>7330441.7549333796</v>
      </c>
    </row>
    <row r="55" spans="1:16">
      <c r="B55" s="42" t="s">
        <v>442</v>
      </c>
      <c r="P55" s="14">
        <f>P54/6/D64</f>
        <v>921.02547492566646</v>
      </c>
    </row>
    <row r="58" spans="1:16">
      <c r="A58" s="42" t="s">
        <v>29</v>
      </c>
    </row>
    <row r="59" spans="1:16">
      <c r="A59" s="106" t="s">
        <v>30</v>
      </c>
      <c r="B59" s="106" t="s">
        <v>31</v>
      </c>
      <c r="C59" s="106" t="s">
        <v>32</v>
      </c>
      <c r="D59" s="106" t="s">
        <v>33</v>
      </c>
    </row>
    <row r="60" spans="1:16">
      <c r="A60" s="106">
        <v>1</v>
      </c>
      <c r="B60" s="106">
        <v>443.6</v>
      </c>
      <c r="C60" s="106"/>
      <c r="D60" s="107">
        <f>B60-C60</f>
        <v>443.6</v>
      </c>
    </row>
    <row r="61" spans="1:16">
      <c r="A61" s="106">
        <v>2</v>
      </c>
      <c r="B61" s="106">
        <v>448.2</v>
      </c>
      <c r="C61" s="106">
        <v>5.6</v>
      </c>
      <c r="D61" s="107">
        <f>B61-C61</f>
        <v>442.59999999999997</v>
      </c>
    </row>
    <row r="62" spans="1:16">
      <c r="A62" s="106">
        <v>3</v>
      </c>
      <c r="B62" s="106">
        <v>445.9</v>
      </c>
      <c r="C62" s="106">
        <v>5.6</v>
      </c>
      <c r="D62" s="107">
        <f>B62-C62</f>
        <v>440.29999999999995</v>
      </c>
    </row>
    <row r="63" spans="1:16">
      <c r="A63" s="106">
        <v>4</v>
      </c>
      <c r="B63" s="106"/>
      <c r="C63" s="106"/>
      <c r="D63" s="107"/>
    </row>
    <row r="64" spans="1:16">
      <c r="A64" s="106"/>
      <c r="B64" s="106"/>
      <c r="C64" s="106"/>
      <c r="D64" s="108">
        <f>SUM(D60:D63)</f>
        <v>1326.5</v>
      </c>
    </row>
  </sheetData>
  <mergeCells count="2">
    <mergeCell ref="A3:E3"/>
    <mergeCell ref="C8:E8"/>
  </mergeCells>
  <pageMargins left="0.78740157480314965" right="0.70866141732283472" top="0.74803149606299213" bottom="0.74803149606299213" header="0.31496062992125984" footer="0.31496062992125984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8"/>
  <sheetViews>
    <sheetView workbookViewId="0">
      <selection activeCell="C8" sqref="C8"/>
    </sheetView>
  </sheetViews>
  <sheetFormatPr defaultRowHeight="12.75"/>
  <cols>
    <col min="1" max="1" width="37" style="109" customWidth="1"/>
    <col min="2" max="2" width="7" style="73" customWidth="1"/>
    <col min="3" max="3" width="8.28515625" style="109" customWidth="1"/>
    <col min="4" max="5" width="9.7109375" style="73" customWidth="1"/>
    <col min="6" max="6" width="13" style="73" customWidth="1"/>
    <col min="7" max="7" width="9.7109375" style="73" customWidth="1"/>
    <col min="8" max="8" width="8.28515625" style="73" customWidth="1"/>
    <col min="9" max="9" width="9.7109375" style="73" customWidth="1"/>
    <col min="10" max="10" width="8.7109375" style="73" customWidth="1"/>
    <col min="11" max="11" width="19.85546875" style="73" customWidth="1"/>
    <col min="12" max="256" width="9.140625" style="14"/>
    <col min="257" max="257" width="40" style="14" customWidth="1"/>
    <col min="258" max="258" width="7" style="14" customWidth="1"/>
    <col min="259" max="259" width="8.28515625" style="14" customWidth="1"/>
    <col min="260" max="261" width="9.7109375" style="14" customWidth="1"/>
    <col min="262" max="262" width="13" style="14" customWidth="1"/>
    <col min="263" max="263" width="9.7109375" style="14" customWidth="1"/>
    <col min="264" max="264" width="8.28515625" style="14" customWidth="1"/>
    <col min="265" max="265" width="9.7109375" style="14" customWidth="1"/>
    <col min="266" max="266" width="8.7109375" style="14" customWidth="1"/>
    <col min="267" max="267" width="17.28515625" style="14" customWidth="1"/>
    <col min="268" max="512" width="9.140625" style="14"/>
    <col min="513" max="513" width="40" style="14" customWidth="1"/>
    <col min="514" max="514" width="7" style="14" customWidth="1"/>
    <col min="515" max="515" width="8.28515625" style="14" customWidth="1"/>
    <col min="516" max="517" width="9.7109375" style="14" customWidth="1"/>
    <col min="518" max="518" width="13" style="14" customWidth="1"/>
    <col min="519" max="519" width="9.7109375" style="14" customWidth="1"/>
    <col min="520" max="520" width="8.28515625" style="14" customWidth="1"/>
    <col min="521" max="521" width="9.7109375" style="14" customWidth="1"/>
    <col min="522" max="522" width="8.7109375" style="14" customWidth="1"/>
    <col min="523" max="523" width="17.28515625" style="14" customWidth="1"/>
    <col min="524" max="768" width="9.140625" style="14"/>
    <col min="769" max="769" width="40" style="14" customWidth="1"/>
    <col min="770" max="770" width="7" style="14" customWidth="1"/>
    <col min="771" max="771" width="8.28515625" style="14" customWidth="1"/>
    <col min="772" max="773" width="9.7109375" style="14" customWidth="1"/>
    <col min="774" max="774" width="13" style="14" customWidth="1"/>
    <col min="775" max="775" width="9.7109375" style="14" customWidth="1"/>
    <col min="776" max="776" width="8.28515625" style="14" customWidth="1"/>
    <col min="777" max="777" width="9.7109375" style="14" customWidth="1"/>
    <col min="778" max="778" width="8.7109375" style="14" customWidth="1"/>
    <col min="779" max="779" width="17.28515625" style="14" customWidth="1"/>
    <col min="780" max="1024" width="9.140625" style="14"/>
    <col min="1025" max="1025" width="40" style="14" customWidth="1"/>
    <col min="1026" max="1026" width="7" style="14" customWidth="1"/>
    <col min="1027" max="1027" width="8.28515625" style="14" customWidth="1"/>
    <col min="1028" max="1029" width="9.7109375" style="14" customWidth="1"/>
    <col min="1030" max="1030" width="13" style="14" customWidth="1"/>
    <col min="1031" max="1031" width="9.7109375" style="14" customWidth="1"/>
    <col min="1032" max="1032" width="8.28515625" style="14" customWidth="1"/>
    <col min="1033" max="1033" width="9.7109375" style="14" customWidth="1"/>
    <col min="1034" max="1034" width="8.7109375" style="14" customWidth="1"/>
    <col min="1035" max="1035" width="17.28515625" style="14" customWidth="1"/>
    <col min="1036" max="1280" width="9.140625" style="14"/>
    <col min="1281" max="1281" width="40" style="14" customWidth="1"/>
    <col min="1282" max="1282" width="7" style="14" customWidth="1"/>
    <col min="1283" max="1283" width="8.28515625" style="14" customWidth="1"/>
    <col min="1284" max="1285" width="9.7109375" style="14" customWidth="1"/>
    <col min="1286" max="1286" width="13" style="14" customWidth="1"/>
    <col min="1287" max="1287" width="9.7109375" style="14" customWidth="1"/>
    <col min="1288" max="1288" width="8.28515625" style="14" customWidth="1"/>
    <col min="1289" max="1289" width="9.7109375" style="14" customWidth="1"/>
    <col min="1290" max="1290" width="8.7109375" style="14" customWidth="1"/>
    <col min="1291" max="1291" width="17.28515625" style="14" customWidth="1"/>
    <col min="1292" max="1536" width="9.140625" style="14"/>
    <col min="1537" max="1537" width="40" style="14" customWidth="1"/>
    <col min="1538" max="1538" width="7" style="14" customWidth="1"/>
    <col min="1539" max="1539" width="8.28515625" style="14" customWidth="1"/>
    <col min="1540" max="1541" width="9.7109375" style="14" customWidth="1"/>
    <col min="1542" max="1542" width="13" style="14" customWidth="1"/>
    <col min="1543" max="1543" width="9.7109375" style="14" customWidth="1"/>
    <col min="1544" max="1544" width="8.28515625" style="14" customWidth="1"/>
    <col min="1545" max="1545" width="9.7109375" style="14" customWidth="1"/>
    <col min="1546" max="1546" width="8.7109375" style="14" customWidth="1"/>
    <col min="1547" max="1547" width="17.28515625" style="14" customWidth="1"/>
    <col min="1548" max="1792" width="9.140625" style="14"/>
    <col min="1793" max="1793" width="40" style="14" customWidth="1"/>
    <col min="1794" max="1794" width="7" style="14" customWidth="1"/>
    <col min="1795" max="1795" width="8.28515625" style="14" customWidth="1"/>
    <col min="1796" max="1797" width="9.7109375" style="14" customWidth="1"/>
    <col min="1798" max="1798" width="13" style="14" customWidth="1"/>
    <col min="1799" max="1799" width="9.7109375" style="14" customWidth="1"/>
    <col min="1800" max="1800" width="8.28515625" style="14" customWidth="1"/>
    <col min="1801" max="1801" width="9.7109375" style="14" customWidth="1"/>
    <col min="1802" max="1802" width="8.7109375" style="14" customWidth="1"/>
    <col min="1803" max="1803" width="17.28515625" style="14" customWidth="1"/>
    <col min="1804" max="2048" width="9.140625" style="14"/>
    <col min="2049" max="2049" width="40" style="14" customWidth="1"/>
    <col min="2050" max="2050" width="7" style="14" customWidth="1"/>
    <col min="2051" max="2051" width="8.28515625" style="14" customWidth="1"/>
    <col min="2052" max="2053" width="9.7109375" style="14" customWidth="1"/>
    <col min="2054" max="2054" width="13" style="14" customWidth="1"/>
    <col min="2055" max="2055" width="9.7109375" style="14" customWidth="1"/>
    <col min="2056" max="2056" width="8.28515625" style="14" customWidth="1"/>
    <col min="2057" max="2057" width="9.7109375" style="14" customWidth="1"/>
    <col min="2058" max="2058" width="8.7109375" style="14" customWidth="1"/>
    <col min="2059" max="2059" width="17.28515625" style="14" customWidth="1"/>
    <col min="2060" max="2304" width="9.140625" style="14"/>
    <col min="2305" max="2305" width="40" style="14" customWidth="1"/>
    <col min="2306" max="2306" width="7" style="14" customWidth="1"/>
    <col min="2307" max="2307" width="8.28515625" style="14" customWidth="1"/>
    <col min="2308" max="2309" width="9.7109375" style="14" customWidth="1"/>
    <col min="2310" max="2310" width="13" style="14" customWidth="1"/>
    <col min="2311" max="2311" width="9.7109375" style="14" customWidth="1"/>
    <col min="2312" max="2312" width="8.28515625" style="14" customWidth="1"/>
    <col min="2313" max="2313" width="9.7109375" style="14" customWidth="1"/>
    <col min="2314" max="2314" width="8.7109375" style="14" customWidth="1"/>
    <col min="2315" max="2315" width="17.28515625" style="14" customWidth="1"/>
    <col min="2316" max="2560" width="9.140625" style="14"/>
    <col min="2561" max="2561" width="40" style="14" customWidth="1"/>
    <col min="2562" max="2562" width="7" style="14" customWidth="1"/>
    <col min="2563" max="2563" width="8.28515625" style="14" customWidth="1"/>
    <col min="2564" max="2565" width="9.7109375" style="14" customWidth="1"/>
    <col min="2566" max="2566" width="13" style="14" customWidth="1"/>
    <col min="2567" max="2567" width="9.7109375" style="14" customWidth="1"/>
    <col min="2568" max="2568" width="8.28515625" style="14" customWidth="1"/>
    <col min="2569" max="2569" width="9.7109375" style="14" customWidth="1"/>
    <col min="2570" max="2570" width="8.7109375" style="14" customWidth="1"/>
    <col min="2571" max="2571" width="17.28515625" style="14" customWidth="1"/>
    <col min="2572" max="2816" width="9.140625" style="14"/>
    <col min="2817" max="2817" width="40" style="14" customWidth="1"/>
    <col min="2818" max="2818" width="7" style="14" customWidth="1"/>
    <col min="2819" max="2819" width="8.28515625" style="14" customWidth="1"/>
    <col min="2820" max="2821" width="9.7109375" style="14" customWidth="1"/>
    <col min="2822" max="2822" width="13" style="14" customWidth="1"/>
    <col min="2823" max="2823" width="9.7109375" style="14" customWidth="1"/>
    <col min="2824" max="2824" width="8.28515625" style="14" customWidth="1"/>
    <col min="2825" max="2825" width="9.7109375" style="14" customWidth="1"/>
    <col min="2826" max="2826" width="8.7109375" style="14" customWidth="1"/>
    <col min="2827" max="2827" width="17.28515625" style="14" customWidth="1"/>
    <col min="2828" max="3072" width="9.140625" style="14"/>
    <col min="3073" max="3073" width="40" style="14" customWidth="1"/>
    <col min="3074" max="3074" width="7" style="14" customWidth="1"/>
    <col min="3075" max="3075" width="8.28515625" style="14" customWidth="1"/>
    <col min="3076" max="3077" width="9.7109375" style="14" customWidth="1"/>
    <col min="3078" max="3078" width="13" style="14" customWidth="1"/>
    <col min="3079" max="3079" width="9.7109375" style="14" customWidth="1"/>
    <col min="3080" max="3080" width="8.28515625" style="14" customWidth="1"/>
    <col min="3081" max="3081" width="9.7109375" style="14" customWidth="1"/>
    <col min="3082" max="3082" width="8.7109375" style="14" customWidth="1"/>
    <col min="3083" max="3083" width="17.28515625" style="14" customWidth="1"/>
    <col min="3084" max="3328" width="9.140625" style="14"/>
    <col min="3329" max="3329" width="40" style="14" customWidth="1"/>
    <col min="3330" max="3330" width="7" style="14" customWidth="1"/>
    <col min="3331" max="3331" width="8.28515625" style="14" customWidth="1"/>
    <col min="3332" max="3333" width="9.7109375" style="14" customWidth="1"/>
    <col min="3334" max="3334" width="13" style="14" customWidth="1"/>
    <col min="3335" max="3335" width="9.7109375" style="14" customWidth="1"/>
    <col min="3336" max="3336" width="8.28515625" style="14" customWidth="1"/>
    <col min="3337" max="3337" width="9.7109375" style="14" customWidth="1"/>
    <col min="3338" max="3338" width="8.7109375" style="14" customWidth="1"/>
    <col min="3339" max="3339" width="17.28515625" style="14" customWidth="1"/>
    <col min="3340" max="3584" width="9.140625" style="14"/>
    <col min="3585" max="3585" width="40" style="14" customWidth="1"/>
    <col min="3586" max="3586" width="7" style="14" customWidth="1"/>
    <col min="3587" max="3587" width="8.28515625" style="14" customWidth="1"/>
    <col min="3588" max="3589" width="9.7109375" style="14" customWidth="1"/>
    <col min="3590" max="3590" width="13" style="14" customWidth="1"/>
    <col min="3591" max="3591" width="9.7109375" style="14" customWidth="1"/>
    <col min="3592" max="3592" width="8.28515625" style="14" customWidth="1"/>
    <col min="3593" max="3593" width="9.7109375" style="14" customWidth="1"/>
    <col min="3594" max="3594" width="8.7109375" style="14" customWidth="1"/>
    <col min="3595" max="3595" width="17.28515625" style="14" customWidth="1"/>
    <col min="3596" max="3840" width="9.140625" style="14"/>
    <col min="3841" max="3841" width="40" style="14" customWidth="1"/>
    <col min="3842" max="3842" width="7" style="14" customWidth="1"/>
    <col min="3843" max="3843" width="8.28515625" style="14" customWidth="1"/>
    <col min="3844" max="3845" width="9.7109375" style="14" customWidth="1"/>
    <col min="3846" max="3846" width="13" style="14" customWidth="1"/>
    <col min="3847" max="3847" width="9.7109375" style="14" customWidth="1"/>
    <col min="3848" max="3848" width="8.28515625" style="14" customWidth="1"/>
    <col min="3849" max="3849" width="9.7109375" style="14" customWidth="1"/>
    <col min="3850" max="3850" width="8.7109375" style="14" customWidth="1"/>
    <col min="3851" max="3851" width="17.28515625" style="14" customWidth="1"/>
    <col min="3852" max="4096" width="9.140625" style="14"/>
    <col min="4097" max="4097" width="40" style="14" customWidth="1"/>
    <col min="4098" max="4098" width="7" style="14" customWidth="1"/>
    <col min="4099" max="4099" width="8.28515625" style="14" customWidth="1"/>
    <col min="4100" max="4101" width="9.7109375" style="14" customWidth="1"/>
    <col min="4102" max="4102" width="13" style="14" customWidth="1"/>
    <col min="4103" max="4103" width="9.7109375" style="14" customWidth="1"/>
    <col min="4104" max="4104" width="8.28515625" style="14" customWidth="1"/>
    <col min="4105" max="4105" width="9.7109375" style="14" customWidth="1"/>
    <col min="4106" max="4106" width="8.7109375" style="14" customWidth="1"/>
    <col min="4107" max="4107" width="17.28515625" style="14" customWidth="1"/>
    <col min="4108" max="4352" width="9.140625" style="14"/>
    <col min="4353" max="4353" width="40" style="14" customWidth="1"/>
    <col min="4354" max="4354" width="7" style="14" customWidth="1"/>
    <col min="4355" max="4355" width="8.28515625" style="14" customWidth="1"/>
    <col min="4356" max="4357" width="9.7109375" style="14" customWidth="1"/>
    <col min="4358" max="4358" width="13" style="14" customWidth="1"/>
    <col min="4359" max="4359" width="9.7109375" style="14" customWidth="1"/>
    <col min="4360" max="4360" width="8.28515625" style="14" customWidth="1"/>
    <col min="4361" max="4361" width="9.7109375" style="14" customWidth="1"/>
    <col min="4362" max="4362" width="8.7109375" style="14" customWidth="1"/>
    <col min="4363" max="4363" width="17.28515625" style="14" customWidth="1"/>
    <col min="4364" max="4608" width="9.140625" style="14"/>
    <col min="4609" max="4609" width="40" style="14" customWidth="1"/>
    <col min="4610" max="4610" width="7" style="14" customWidth="1"/>
    <col min="4611" max="4611" width="8.28515625" style="14" customWidth="1"/>
    <col min="4612" max="4613" width="9.7109375" style="14" customWidth="1"/>
    <col min="4614" max="4614" width="13" style="14" customWidth="1"/>
    <col min="4615" max="4615" width="9.7109375" style="14" customWidth="1"/>
    <col min="4616" max="4616" width="8.28515625" style="14" customWidth="1"/>
    <col min="4617" max="4617" width="9.7109375" style="14" customWidth="1"/>
    <col min="4618" max="4618" width="8.7109375" style="14" customWidth="1"/>
    <col min="4619" max="4619" width="17.28515625" style="14" customWidth="1"/>
    <col min="4620" max="4864" width="9.140625" style="14"/>
    <col min="4865" max="4865" width="40" style="14" customWidth="1"/>
    <col min="4866" max="4866" width="7" style="14" customWidth="1"/>
    <col min="4867" max="4867" width="8.28515625" style="14" customWidth="1"/>
    <col min="4868" max="4869" width="9.7109375" style="14" customWidth="1"/>
    <col min="4870" max="4870" width="13" style="14" customWidth="1"/>
    <col min="4871" max="4871" width="9.7109375" style="14" customWidth="1"/>
    <col min="4872" max="4872" width="8.28515625" style="14" customWidth="1"/>
    <col min="4873" max="4873" width="9.7109375" style="14" customWidth="1"/>
    <col min="4874" max="4874" width="8.7109375" style="14" customWidth="1"/>
    <col min="4875" max="4875" width="17.28515625" style="14" customWidth="1"/>
    <col min="4876" max="5120" width="9.140625" style="14"/>
    <col min="5121" max="5121" width="40" style="14" customWidth="1"/>
    <col min="5122" max="5122" width="7" style="14" customWidth="1"/>
    <col min="5123" max="5123" width="8.28515625" style="14" customWidth="1"/>
    <col min="5124" max="5125" width="9.7109375" style="14" customWidth="1"/>
    <col min="5126" max="5126" width="13" style="14" customWidth="1"/>
    <col min="5127" max="5127" width="9.7109375" style="14" customWidth="1"/>
    <col min="5128" max="5128" width="8.28515625" style="14" customWidth="1"/>
    <col min="5129" max="5129" width="9.7109375" style="14" customWidth="1"/>
    <col min="5130" max="5130" width="8.7109375" style="14" customWidth="1"/>
    <col min="5131" max="5131" width="17.28515625" style="14" customWidth="1"/>
    <col min="5132" max="5376" width="9.140625" style="14"/>
    <col min="5377" max="5377" width="40" style="14" customWidth="1"/>
    <col min="5378" max="5378" width="7" style="14" customWidth="1"/>
    <col min="5379" max="5379" width="8.28515625" style="14" customWidth="1"/>
    <col min="5380" max="5381" width="9.7109375" style="14" customWidth="1"/>
    <col min="5382" max="5382" width="13" style="14" customWidth="1"/>
    <col min="5383" max="5383" width="9.7109375" style="14" customWidth="1"/>
    <col min="5384" max="5384" width="8.28515625" style="14" customWidth="1"/>
    <col min="5385" max="5385" width="9.7109375" style="14" customWidth="1"/>
    <col min="5386" max="5386" width="8.7109375" style="14" customWidth="1"/>
    <col min="5387" max="5387" width="17.28515625" style="14" customWidth="1"/>
    <col min="5388" max="5632" width="9.140625" style="14"/>
    <col min="5633" max="5633" width="40" style="14" customWidth="1"/>
    <col min="5634" max="5634" width="7" style="14" customWidth="1"/>
    <col min="5635" max="5635" width="8.28515625" style="14" customWidth="1"/>
    <col min="5636" max="5637" width="9.7109375" style="14" customWidth="1"/>
    <col min="5638" max="5638" width="13" style="14" customWidth="1"/>
    <col min="5639" max="5639" width="9.7109375" style="14" customWidth="1"/>
    <col min="5640" max="5640" width="8.28515625" style="14" customWidth="1"/>
    <col min="5641" max="5641" width="9.7109375" style="14" customWidth="1"/>
    <col min="5642" max="5642" width="8.7109375" style="14" customWidth="1"/>
    <col min="5643" max="5643" width="17.28515625" style="14" customWidth="1"/>
    <col min="5644" max="5888" width="9.140625" style="14"/>
    <col min="5889" max="5889" width="40" style="14" customWidth="1"/>
    <col min="5890" max="5890" width="7" style="14" customWidth="1"/>
    <col min="5891" max="5891" width="8.28515625" style="14" customWidth="1"/>
    <col min="5892" max="5893" width="9.7109375" style="14" customWidth="1"/>
    <col min="5894" max="5894" width="13" style="14" customWidth="1"/>
    <col min="5895" max="5895" width="9.7109375" style="14" customWidth="1"/>
    <col min="5896" max="5896" width="8.28515625" style="14" customWidth="1"/>
    <col min="5897" max="5897" width="9.7109375" style="14" customWidth="1"/>
    <col min="5898" max="5898" width="8.7109375" style="14" customWidth="1"/>
    <col min="5899" max="5899" width="17.28515625" style="14" customWidth="1"/>
    <col min="5900" max="6144" width="9.140625" style="14"/>
    <col min="6145" max="6145" width="40" style="14" customWidth="1"/>
    <col min="6146" max="6146" width="7" style="14" customWidth="1"/>
    <col min="6147" max="6147" width="8.28515625" style="14" customWidth="1"/>
    <col min="6148" max="6149" width="9.7109375" style="14" customWidth="1"/>
    <col min="6150" max="6150" width="13" style="14" customWidth="1"/>
    <col min="6151" max="6151" width="9.7109375" style="14" customWidth="1"/>
    <col min="6152" max="6152" width="8.28515625" style="14" customWidth="1"/>
    <col min="6153" max="6153" width="9.7109375" style="14" customWidth="1"/>
    <col min="6154" max="6154" width="8.7109375" style="14" customWidth="1"/>
    <col min="6155" max="6155" width="17.28515625" style="14" customWidth="1"/>
    <col min="6156" max="6400" width="9.140625" style="14"/>
    <col min="6401" max="6401" width="40" style="14" customWidth="1"/>
    <col min="6402" max="6402" width="7" style="14" customWidth="1"/>
    <col min="6403" max="6403" width="8.28515625" style="14" customWidth="1"/>
    <col min="6404" max="6405" width="9.7109375" style="14" customWidth="1"/>
    <col min="6406" max="6406" width="13" style="14" customWidth="1"/>
    <col min="6407" max="6407" width="9.7109375" style="14" customWidth="1"/>
    <col min="6408" max="6408" width="8.28515625" style="14" customWidth="1"/>
    <col min="6409" max="6409" width="9.7109375" style="14" customWidth="1"/>
    <col min="6410" max="6410" width="8.7109375" style="14" customWidth="1"/>
    <col min="6411" max="6411" width="17.28515625" style="14" customWidth="1"/>
    <col min="6412" max="6656" width="9.140625" style="14"/>
    <col min="6657" max="6657" width="40" style="14" customWidth="1"/>
    <col min="6658" max="6658" width="7" style="14" customWidth="1"/>
    <col min="6659" max="6659" width="8.28515625" style="14" customWidth="1"/>
    <col min="6660" max="6661" width="9.7109375" style="14" customWidth="1"/>
    <col min="6662" max="6662" width="13" style="14" customWidth="1"/>
    <col min="6663" max="6663" width="9.7109375" style="14" customWidth="1"/>
    <col min="6664" max="6664" width="8.28515625" style="14" customWidth="1"/>
    <col min="6665" max="6665" width="9.7109375" style="14" customWidth="1"/>
    <col min="6666" max="6666" width="8.7109375" style="14" customWidth="1"/>
    <col min="6667" max="6667" width="17.28515625" style="14" customWidth="1"/>
    <col min="6668" max="6912" width="9.140625" style="14"/>
    <col min="6913" max="6913" width="40" style="14" customWidth="1"/>
    <col min="6914" max="6914" width="7" style="14" customWidth="1"/>
    <col min="6915" max="6915" width="8.28515625" style="14" customWidth="1"/>
    <col min="6916" max="6917" width="9.7109375" style="14" customWidth="1"/>
    <col min="6918" max="6918" width="13" style="14" customWidth="1"/>
    <col min="6919" max="6919" width="9.7109375" style="14" customWidth="1"/>
    <col min="6920" max="6920" width="8.28515625" style="14" customWidth="1"/>
    <col min="6921" max="6921" width="9.7109375" style="14" customWidth="1"/>
    <col min="6922" max="6922" width="8.7109375" style="14" customWidth="1"/>
    <col min="6923" max="6923" width="17.28515625" style="14" customWidth="1"/>
    <col min="6924" max="7168" width="9.140625" style="14"/>
    <col min="7169" max="7169" width="40" style="14" customWidth="1"/>
    <col min="7170" max="7170" width="7" style="14" customWidth="1"/>
    <col min="7171" max="7171" width="8.28515625" style="14" customWidth="1"/>
    <col min="7172" max="7173" width="9.7109375" style="14" customWidth="1"/>
    <col min="7174" max="7174" width="13" style="14" customWidth="1"/>
    <col min="7175" max="7175" width="9.7109375" style="14" customWidth="1"/>
    <col min="7176" max="7176" width="8.28515625" style="14" customWidth="1"/>
    <col min="7177" max="7177" width="9.7109375" style="14" customWidth="1"/>
    <col min="7178" max="7178" width="8.7109375" style="14" customWidth="1"/>
    <col min="7179" max="7179" width="17.28515625" style="14" customWidth="1"/>
    <col min="7180" max="7424" width="9.140625" style="14"/>
    <col min="7425" max="7425" width="40" style="14" customWidth="1"/>
    <col min="7426" max="7426" width="7" style="14" customWidth="1"/>
    <col min="7427" max="7427" width="8.28515625" style="14" customWidth="1"/>
    <col min="7428" max="7429" width="9.7109375" style="14" customWidth="1"/>
    <col min="7430" max="7430" width="13" style="14" customWidth="1"/>
    <col min="7431" max="7431" width="9.7109375" style="14" customWidth="1"/>
    <col min="7432" max="7432" width="8.28515625" style="14" customWidth="1"/>
    <col min="7433" max="7433" width="9.7109375" style="14" customWidth="1"/>
    <col min="7434" max="7434" width="8.7109375" style="14" customWidth="1"/>
    <col min="7435" max="7435" width="17.28515625" style="14" customWidth="1"/>
    <col min="7436" max="7680" width="9.140625" style="14"/>
    <col min="7681" max="7681" width="40" style="14" customWidth="1"/>
    <col min="7682" max="7682" width="7" style="14" customWidth="1"/>
    <col min="7683" max="7683" width="8.28515625" style="14" customWidth="1"/>
    <col min="7684" max="7685" width="9.7109375" style="14" customWidth="1"/>
    <col min="7686" max="7686" width="13" style="14" customWidth="1"/>
    <col min="7687" max="7687" width="9.7109375" style="14" customWidth="1"/>
    <col min="7688" max="7688" width="8.28515625" style="14" customWidth="1"/>
    <col min="7689" max="7689" width="9.7109375" style="14" customWidth="1"/>
    <col min="7690" max="7690" width="8.7109375" style="14" customWidth="1"/>
    <col min="7691" max="7691" width="17.28515625" style="14" customWidth="1"/>
    <col min="7692" max="7936" width="9.140625" style="14"/>
    <col min="7937" max="7937" width="40" style="14" customWidth="1"/>
    <col min="7938" max="7938" width="7" style="14" customWidth="1"/>
    <col min="7939" max="7939" width="8.28515625" style="14" customWidth="1"/>
    <col min="7940" max="7941" width="9.7109375" style="14" customWidth="1"/>
    <col min="7942" max="7942" width="13" style="14" customWidth="1"/>
    <col min="7943" max="7943" width="9.7109375" style="14" customWidth="1"/>
    <col min="7944" max="7944" width="8.28515625" style="14" customWidth="1"/>
    <col min="7945" max="7945" width="9.7109375" style="14" customWidth="1"/>
    <col min="7946" max="7946" width="8.7109375" style="14" customWidth="1"/>
    <col min="7947" max="7947" width="17.28515625" style="14" customWidth="1"/>
    <col min="7948" max="8192" width="9.140625" style="14"/>
    <col min="8193" max="8193" width="40" style="14" customWidth="1"/>
    <col min="8194" max="8194" width="7" style="14" customWidth="1"/>
    <col min="8195" max="8195" width="8.28515625" style="14" customWidth="1"/>
    <col min="8196" max="8197" width="9.7109375" style="14" customWidth="1"/>
    <col min="8198" max="8198" width="13" style="14" customWidth="1"/>
    <col min="8199" max="8199" width="9.7109375" style="14" customWidth="1"/>
    <col min="8200" max="8200" width="8.28515625" style="14" customWidth="1"/>
    <col min="8201" max="8201" width="9.7109375" style="14" customWidth="1"/>
    <col min="8202" max="8202" width="8.7109375" style="14" customWidth="1"/>
    <col min="8203" max="8203" width="17.28515625" style="14" customWidth="1"/>
    <col min="8204" max="8448" width="9.140625" style="14"/>
    <col min="8449" max="8449" width="40" style="14" customWidth="1"/>
    <col min="8450" max="8450" width="7" style="14" customWidth="1"/>
    <col min="8451" max="8451" width="8.28515625" style="14" customWidth="1"/>
    <col min="8452" max="8453" width="9.7109375" style="14" customWidth="1"/>
    <col min="8454" max="8454" width="13" style="14" customWidth="1"/>
    <col min="8455" max="8455" width="9.7109375" style="14" customWidth="1"/>
    <col min="8456" max="8456" width="8.28515625" style="14" customWidth="1"/>
    <col min="8457" max="8457" width="9.7109375" style="14" customWidth="1"/>
    <col min="8458" max="8458" width="8.7109375" style="14" customWidth="1"/>
    <col min="8459" max="8459" width="17.28515625" style="14" customWidth="1"/>
    <col min="8460" max="8704" width="9.140625" style="14"/>
    <col min="8705" max="8705" width="40" style="14" customWidth="1"/>
    <col min="8706" max="8706" width="7" style="14" customWidth="1"/>
    <col min="8707" max="8707" width="8.28515625" style="14" customWidth="1"/>
    <col min="8708" max="8709" width="9.7109375" style="14" customWidth="1"/>
    <col min="8710" max="8710" width="13" style="14" customWidth="1"/>
    <col min="8711" max="8711" width="9.7109375" style="14" customWidth="1"/>
    <col min="8712" max="8712" width="8.28515625" style="14" customWidth="1"/>
    <col min="8713" max="8713" width="9.7109375" style="14" customWidth="1"/>
    <col min="8714" max="8714" width="8.7109375" style="14" customWidth="1"/>
    <col min="8715" max="8715" width="17.28515625" style="14" customWidth="1"/>
    <col min="8716" max="8960" width="9.140625" style="14"/>
    <col min="8961" max="8961" width="40" style="14" customWidth="1"/>
    <col min="8962" max="8962" width="7" style="14" customWidth="1"/>
    <col min="8963" max="8963" width="8.28515625" style="14" customWidth="1"/>
    <col min="8964" max="8965" width="9.7109375" style="14" customWidth="1"/>
    <col min="8966" max="8966" width="13" style="14" customWidth="1"/>
    <col min="8967" max="8967" width="9.7109375" style="14" customWidth="1"/>
    <col min="8968" max="8968" width="8.28515625" style="14" customWidth="1"/>
    <col min="8969" max="8969" width="9.7109375" style="14" customWidth="1"/>
    <col min="8970" max="8970" width="8.7109375" style="14" customWidth="1"/>
    <col min="8971" max="8971" width="17.28515625" style="14" customWidth="1"/>
    <col min="8972" max="9216" width="9.140625" style="14"/>
    <col min="9217" max="9217" width="40" style="14" customWidth="1"/>
    <col min="9218" max="9218" width="7" style="14" customWidth="1"/>
    <col min="9219" max="9219" width="8.28515625" style="14" customWidth="1"/>
    <col min="9220" max="9221" width="9.7109375" style="14" customWidth="1"/>
    <col min="9222" max="9222" width="13" style="14" customWidth="1"/>
    <col min="9223" max="9223" width="9.7109375" style="14" customWidth="1"/>
    <col min="9224" max="9224" width="8.28515625" style="14" customWidth="1"/>
    <col min="9225" max="9225" width="9.7109375" style="14" customWidth="1"/>
    <col min="9226" max="9226" width="8.7109375" style="14" customWidth="1"/>
    <col min="9227" max="9227" width="17.28515625" style="14" customWidth="1"/>
    <col min="9228" max="9472" width="9.140625" style="14"/>
    <col min="9473" max="9473" width="40" style="14" customWidth="1"/>
    <col min="9474" max="9474" width="7" style="14" customWidth="1"/>
    <col min="9475" max="9475" width="8.28515625" style="14" customWidth="1"/>
    <col min="9476" max="9477" width="9.7109375" style="14" customWidth="1"/>
    <col min="9478" max="9478" width="13" style="14" customWidth="1"/>
    <col min="9479" max="9479" width="9.7109375" style="14" customWidth="1"/>
    <col min="9480" max="9480" width="8.28515625" style="14" customWidth="1"/>
    <col min="9481" max="9481" width="9.7109375" style="14" customWidth="1"/>
    <col min="9482" max="9482" width="8.7109375" style="14" customWidth="1"/>
    <col min="9483" max="9483" width="17.28515625" style="14" customWidth="1"/>
    <col min="9484" max="9728" width="9.140625" style="14"/>
    <col min="9729" max="9729" width="40" style="14" customWidth="1"/>
    <col min="9730" max="9730" width="7" style="14" customWidth="1"/>
    <col min="9731" max="9731" width="8.28515625" style="14" customWidth="1"/>
    <col min="9732" max="9733" width="9.7109375" style="14" customWidth="1"/>
    <col min="9734" max="9734" width="13" style="14" customWidth="1"/>
    <col min="9735" max="9735" width="9.7109375" style="14" customWidth="1"/>
    <col min="9736" max="9736" width="8.28515625" style="14" customWidth="1"/>
    <col min="9737" max="9737" width="9.7109375" style="14" customWidth="1"/>
    <col min="9738" max="9738" width="8.7109375" style="14" customWidth="1"/>
    <col min="9739" max="9739" width="17.28515625" style="14" customWidth="1"/>
    <col min="9740" max="9984" width="9.140625" style="14"/>
    <col min="9985" max="9985" width="40" style="14" customWidth="1"/>
    <col min="9986" max="9986" width="7" style="14" customWidth="1"/>
    <col min="9987" max="9987" width="8.28515625" style="14" customWidth="1"/>
    <col min="9988" max="9989" width="9.7109375" style="14" customWidth="1"/>
    <col min="9990" max="9990" width="13" style="14" customWidth="1"/>
    <col min="9991" max="9991" width="9.7109375" style="14" customWidth="1"/>
    <col min="9992" max="9992" width="8.28515625" style="14" customWidth="1"/>
    <col min="9993" max="9993" width="9.7109375" style="14" customWidth="1"/>
    <col min="9994" max="9994" width="8.7109375" style="14" customWidth="1"/>
    <col min="9995" max="9995" width="17.28515625" style="14" customWidth="1"/>
    <col min="9996" max="10240" width="9.140625" style="14"/>
    <col min="10241" max="10241" width="40" style="14" customWidth="1"/>
    <col min="10242" max="10242" width="7" style="14" customWidth="1"/>
    <col min="10243" max="10243" width="8.28515625" style="14" customWidth="1"/>
    <col min="10244" max="10245" width="9.7109375" style="14" customWidth="1"/>
    <col min="10246" max="10246" width="13" style="14" customWidth="1"/>
    <col min="10247" max="10247" width="9.7109375" style="14" customWidth="1"/>
    <col min="10248" max="10248" width="8.28515625" style="14" customWidth="1"/>
    <col min="10249" max="10249" width="9.7109375" style="14" customWidth="1"/>
    <col min="10250" max="10250" width="8.7109375" style="14" customWidth="1"/>
    <col min="10251" max="10251" width="17.28515625" style="14" customWidth="1"/>
    <col min="10252" max="10496" width="9.140625" style="14"/>
    <col min="10497" max="10497" width="40" style="14" customWidth="1"/>
    <col min="10498" max="10498" width="7" style="14" customWidth="1"/>
    <col min="10499" max="10499" width="8.28515625" style="14" customWidth="1"/>
    <col min="10500" max="10501" width="9.7109375" style="14" customWidth="1"/>
    <col min="10502" max="10502" width="13" style="14" customWidth="1"/>
    <col min="10503" max="10503" width="9.7109375" style="14" customWidth="1"/>
    <col min="10504" max="10504" width="8.28515625" style="14" customWidth="1"/>
    <col min="10505" max="10505" width="9.7109375" style="14" customWidth="1"/>
    <col min="10506" max="10506" width="8.7109375" style="14" customWidth="1"/>
    <col min="10507" max="10507" width="17.28515625" style="14" customWidth="1"/>
    <col min="10508" max="10752" width="9.140625" style="14"/>
    <col min="10753" max="10753" width="40" style="14" customWidth="1"/>
    <col min="10754" max="10754" width="7" style="14" customWidth="1"/>
    <col min="10755" max="10755" width="8.28515625" style="14" customWidth="1"/>
    <col min="10756" max="10757" width="9.7109375" style="14" customWidth="1"/>
    <col min="10758" max="10758" width="13" style="14" customWidth="1"/>
    <col min="10759" max="10759" width="9.7109375" style="14" customWidth="1"/>
    <col min="10760" max="10760" width="8.28515625" style="14" customWidth="1"/>
    <col min="10761" max="10761" width="9.7109375" style="14" customWidth="1"/>
    <col min="10762" max="10762" width="8.7109375" style="14" customWidth="1"/>
    <col min="10763" max="10763" width="17.28515625" style="14" customWidth="1"/>
    <col min="10764" max="11008" width="9.140625" style="14"/>
    <col min="11009" max="11009" width="40" style="14" customWidth="1"/>
    <col min="11010" max="11010" width="7" style="14" customWidth="1"/>
    <col min="11011" max="11011" width="8.28515625" style="14" customWidth="1"/>
    <col min="11012" max="11013" width="9.7109375" style="14" customWidth="1"/>
    <col min="11014" max="11014" width="13" style="14" customWidth="1"/>
    <col min="11015" max="11015" width="9.7109375" style="14" customWidth="1"/>
    <col min="11016" max="11016" width="8.28515625" style="14" customWidth="1"/>
    <col min="11017" max="11017" width="9.7109375" style="14" customWidth="1"/>
    <col min="11018" max="11018" width="8.7109375" style="14" customWidth="1"/>
    <col min="11019" max="11019" width="17.28515625" style="14" customWidth="1"/>
    <col min="11020" max="11264" width="9.140625" style="14"/>
    <col min="11265" max="11265" width="40" style="14" customWidth="1"/>
    <col min="11266" max="11266" width="7" style="14" customWidth="1"/>
    <col min="11267" max="11267" width="8.28515625" style="14" customWidth="1"/>
    <col min="11268" max="11269" width="9.7109375" style="14" customWidth="1"/>
    <col min="11270" max="11270" width="13" style="14" customWidth="1"/>
    <col min="11271" max="11271" width="9.7109375" style="14" customWidth="1"/>
    <col min="11272" max="11272" width="8.28515625" style="14" customWidth="1"/>
    <col min="11273" max="11273" width="9.7109375" style="14" customWidth="1"/>
    <col min="11274" max="11274" width="8.7109375" style="14" customWidth="1"/>
    <col min="11275" max="11275" width="17.28515625" style="14" customWidth="1"/>
    <col min="11276" max="11520" width="9.140625" style="14"/>
    <col min="11521" max="11521" width="40" style="14" customWidth="1"/>
    <col min="11522" max="11522" width="7" style="14" customWidth="1"/>
    <col min="11523" max="11523" width="8.28515625" style="14" customWidth="1"/>
    <col min="11524" max="11525" width="9.7109375" style="14" customWidth="1"/>
    <col min="11526" max="11526" width="13" style="14" customWidth="1"/>
    <col min="11527" max="11527" width="9.7109375" style="14" customWidth="1"/>
    <col min="11528" max="11528" width="8.28515625" style="14" customWidth="1"/>
    <col min="11529" max="11529" width="9.7109375" style="14" customWidth="1"/>
    <col min="11530" max="11530" width="8.7109375" style="14" customWidth="1"/>
    <col min="11531" max="11531" width="17.28515625" style="14" customWidth="1"/>
    <col min="11532" max="11776" width="9.140625" style="14"/>
    <col min="11777" max="11777" width="40" style="14" customWidth="1"/>
    <col min="11778" max="11778" width="7" style="14" customWidth="1"/>
    <col min="11779" max="11779" width="8.28515625" style="14" customWidth="1"/>
    <col min="11780" max="11781" width="9.7109375" style="14" customWidth="1"/>
    <col min="11782" max="11782" width="13" style="14" customWidth="1"/>
    <col min="11783" max="11783" width="9.7109375" style="14" customWidth="1"/>
    <col min="11784" max="11784" width="8.28515625" style="14" customWidth="1"/>
    <col min="11785" max="11785" width="9.7109375" style="14" customWidth="1"/>
    <col min="11786" max="11786" width="8.7109375" style="14" customWidth="1"/>
    <col min="11787" max="11787" width="17.28515625" style="14" customWidth="1"/>
    <col min="11788" max="12032" width="9.140625" style="14"/>
    <col min="12033" max="12033" width="40" style="14" customWidth="1"/>
    <col min="12034" max="12034" width="7" style="14" customWidth="1"/>
    <col min="12035" max="12035" width="8.28515625" style="14" customWidth="1"/>
    <col min="12036" max="12037" width="9.7109375" style="14" customWidth="1"/>
    <col min="12038" max="12038" width="13" style="14" customWidth="1"/>
    <col min="12039" max="12039" width="9.7109375" style="14" customWidth="1"/>
    <col min="12040" max="12040" width="8.28515625" style="14" customWidth="1"/>
    <col min="12041" max="12041" width="9.7109375" style="14" customWidth="1"/>
    <col min="12042" max="12042" width="8.7109375" style="14" customWidth="1"/>
    <col min="12043" max="12043" width="17.28515625" style="14" customWidth="1"/>
    <col min="12044" max="12288" width="9.140625" style="14"/>
    <col min="12289" max="12289" width="40" style="14" customWidth="1"/>
    <col min="12290" max="12290" width="7" style="14" customWidth="1"/>
    <col min="12291" max="12291" width="8.28515625" style="14" customWidth="1"/>
    <col min="12292" max="12293" width="9.7109375" style="14" customWidth="1"/>
    <col min="12294" max="12294" width="13" style="14" customWidth="1"/>
    <col min="12295" max="12295" width="9.7109375" style="14" customWidth="1"/>
    <col min="12296" max="12296" width="8.28515625" style="14" customWidth="1"/>
    <col min="12297" max="12297" width="9.7109375" style="14" customWidth="1"/>
    <col min="12298" max="12298" width="8.7109375" style="14" customWidth="1"/>
    <col min="12299" max="12299" width="17.28515625" style="14" customWidth="1"/>
    <col min="12300" max="12544" width="9.140625" style="14"/>
    <col min="12545" max="12545" width="40" style="14" customWidth="1"/>
    <col min="12546" max="12546" width="7" style="14" customWidth="1"/>
    <col min="12547" max="12547" width="8.28515625" style="14" customWidth="1"/>
    <col min="12548" max="12549" width="9.7109375" style="14" customWidth="1"/>
    <col min="12550" max="12550" width="13" style="14" customWidth="1"/>
    <col min="12551" max="12551" width="9.7109375" style="14" customWidth="1"/>
    <col min="12552" max="12552" width="8.28515625" style="14" customWidth="1"/>
    <col min="12553" max="12553" width="9.7109375" style="14" customWidth="1"/>
    <col min="12554" max="12554" width="8.7109375" style="14" customWidth="1"/>
    <col min="12555" max="12555" width="17.28515625" style="14" customWidth="1"/>
    <col min="12556" max="12800" width="9.140625" style="14"/>
    <col min="12801" max="12801" width="40" style="14" customWidth="1"/>
    <col min="12802" max="12802" width="7" style="14" customWidth="1"/>
    <col min="12803" max="12803" width="8.28515625" style="14" customWidth="1"/>
    <col min="12804" max="12805" width="9.7109375" style="14" customWidth="1"/>
    <col min="12806" max="12806" width="13" style="14" customWidth="1"/>
    <col min="12807" max="12807" width="9.7109375" style="14" customWidth="1"/>
    <col min="12808" max="12808" width="8.28515625" style="14" customWidth="1"/>
    <col min="12809" max="12809" width="9.7109375" style="14" customWidth="1"/>
    <col min="12810" max="12810" width="8.7109375" style="14" customWidth="1"/>
    <col min="12811" max="12811" width="17.28515625" style="14" customWidth="1"/>
    <col min="12812" max="13056" width="9.140625" style="14"/>
    <col min="13057" max="13057" width="40" style="14" customWidth="1"/>
    <col min="13058" max="13058" width="7" style="14" customWidth="1"/>
    <col min="13059" max="13059" width="8.28515625" style="14" customWidth="1"/>
    <col min="13060" max="13061" width="9.7109375" style="14" customWidth="1"/>
    <col min="13062" max="13062" width="13" style="14" customWidth="1"/>
    <col min="13063" max="13063" width="9.7109375" style="14" customWidth="1"/>
    <col min="13064" max="13064" width="8.28515625" style="14" customWidth="1"/>
    <col min="13065" max="13065" width="9.7109375" style="14" customWidth="1"/>
    <col min="13066" max="13066" width="8.7109375" style="14" customWidth="1"/>
    <col min="13067" max="13067" width="17.28515625" style="14" customWidth="1"/>
    <col min="13068" max="13312" width="9.140625" style="14"/>
    <col min="13313" max="13313" width="40" style="14" customWidth="1"/>
    <col min="13314" max="13314" width="7" style="14" customWidth="1"/>
    <col min="13315" max="13315" width="8.28515625" style="14" customWidth="1"/>
    <col min="13316" max="13317" width="9.7109375" style="14" customWidth="1"/>
    <col min="13318" max="13318" width="13" style="14" customWidth="1"/>
    <col min="13319" max="13319" width="9.7109375" style="14" customWidth="1"/>
    <col min="13320" max="13320" width="8.28515625" style="14" customWidth="1"/>
    <col min="13321" max="13321" width="9.7109375" style="14" customWidth="1"/>
    <col min="13322" max="13322" width="8.7109375" style="14" customWidth="1"/>
    <col min="13323" max="13323" width="17.28515625" style="14" customWidth="1"/>
    <col min="13324" max="13568" width="9.140625" style="14"/>
    <col min="13569" max="13569" width="40" style="14" customWidth="1"/>
    <col min="13570" max="13570" width="7" style="14" customWidth="1"/>
    <col min="13571" max="13571" width="8.28515625" style="14" customWidth="1"/>
    <col min="13572" max="13573" width="9.7109375" style="14" customWidth="1"/>
    <col min="13574" max="13574" width="13" style="14" customWidth="1"/>
    <col min="13575" max="13575" width="9.7109375" style="14" customWidth="1"/>
    <col min="13576" max="13576" width="8.28515625" style="14" customWidth="1"/>
    <col min="13577" max="13577" width="9.7109375" style="14" customWidth="1"/>
    <col min="13578" max="13578" width="8.7109375" style="14" customWidth="1"/>
    <col min="13579" max="13579" width="17.28515625" style="14" customWidth="1"/>
    <col min="13580" max="13824" width="9.140625" style="14"/>
    <col min="13825" max="13825" width="40" style="14" customWidth="1"/>
    <col min="13826" max="13826" width="7" style="14" customWidth="1"/>
    <col min="13827" max="13827" width="8.28515625" style="14" customWidth="1"/>
    <col min="13828" max="13829" width="9.7109375" style="14" customWidth="1"/>
    <col min="13830" max="13830" width="13" style="14" customWidth="1"/>
    <col min="13831" max="13831" width="9.7109375" style="14" customWidth="1"/>
    <col min="13832" max="13832" width="8.28515625" style="14" customWidth="1"/>
    <col min="13833" max="13833" width="9.7109375" style="14" customWidth="1"/>
    <col min="13834" max="13834" width="8.7109375" style="14" customWidth="1"/>
    <col min="13835" max="13835" width="17.28515625" style="14" customWidth="1"/>
    <col min="13836" max="14080" width="9.140625" style="14"/>
    <col min="14081" max="14081" width="40" style="14" customWidth="1"/>
    <col min="14082" max="14082" width="7" style="14" customWidth="1"/>
    <col min="14083" max="14083" width="8.28515625" style="14" customWidth="1"/>
    <col min="14084" max="14085" width="9.7109375" style="14" customWidth="1"/>
    <col min="14086" max="14086" width="13" style="14" customWidth="1"/>
    <col min="14087" max="14087" width="9.7109375" style="14" customWidth="1"/>
    <col min="14088" max="14088" width="8.28515625" style="14" customWidth="1"/>
    <col min="14089" max="14089" width="9.7109375" style="14" customWidth="1"/>
    <col min="14090" max="14090" width="8.7109375" style="14" customWidth="1"/>
    <col min="14091" max="14091" width="17.28515625" style="14" customWidth="1"/>
    <col min="14092" max="14336" width="9.140625" style="14"/>
    <col min="14337" max="14337" width="40" style="14" customWidth="1"/>
    <col min="14338" max="14338" width="7" style="14" customWidth="1"/>
    <col min="14339" max="14339" width="8.28515625" style="14" customWidth="1"/>
    <col min="14340" max="14341" width="9.7109375" style="14" customWidth="1"/>
    <col min="14342" max="14342" width="13" style="14" customWidth="1"/>
    <col min="14343" max="14343" width="9.7109375" style="14" customWidth="1"/>
    <col min="14344" max="14344" width="8.28515625" style="14" customWidth="1"/>
    <col min="14345" max="14345" width="9.7109375" style="14" customWidth="1"/>
    <col min="14346" max="14346" width="8.7109375" style="14" customWidth="1"/>
    <col min="14347" max="14347" width="17.28515625" style="14" customWidth="1"/>
    <col min="14348" max="14592" width="9.140625" style="14"/>
    <col min="14593" max="14593" width="40" style="14" customWidth="1"/>
    <col min="14594" max="14594" width="7" style="14" customWidth="1"/>
    <col min="14595" max="14595" width="8.28515625" style="14" customWidth="1"/>
    <col min="14596" max="14597" width="9.7109375" style="14" customWidth="1"/>
    <col min="14598" max="14598" width="13" style="14" customWidth="1"/>
    <col min="14599" max="14599" width="9.7109375" style="14" customWidth="1"/>
    <col min="14600" max="14600" width="8.28515625" style="14" customWidth="1"/>
    <col min="14601" max="14601" width="9.7109375" style="14" customWidth="1"/>
    <col min="14602" max="14602" width="8.7109375" style="14" customWidth="1"/>
    <col min="14603" max="14603" width="17.28515625" style="14" customWidth="1"/>
    <col min="14604" max="14848" width="9.140625" style="14"/>
    <col min="14849" max="14849" width="40" style="14" customWidth="1"/>
    <col min="14850" max="14850" width="7" style="14" customWidth="1"/>
    <col min="14851" max="14851" width="8.28515625" style="14" customWidth="1"/>
    <col min="14852" max="14853" width="9.7109375" style="14" customWidth="1"/>
    <col min="14854" max="14854" width="13" style="14" customWidth="1"/>
    <col min="14855" max="14855" width="9.7109375" style="14" customWidth="1"/>
    <col min="14856" max="14856" width="8.28515625" style="14" customWidth="1"/>
    <col min="14857" max="14857" width="9.7109375" style="14" customWidth="1"/>
    <col min="14858" max="14858" width="8.7109375" style="14" customWidth="1"/>
    <col min="14859" max="14859" width="17.28515625" style="14" customWidth="1"/>
    <col min="14860" max="15104" width="9.140625" style="14"/>
    <col min="15105" max="15105" width="40" style="14" customWidth="1"/>
    <col min="15106" max="15106" width="7" style="14" customWidth="1"/>
    <col min="15107" max="15107" width="8.28515625" style="14" customWidth="1"/>
    <col min="15108" max="15109" width="9.7109375" style="14" customWidth="1"/>
    <col min="15110" max="15110" width="13" style="14" customWidth="1"/>
    <col min="15111" max="15111" width="9.7109375" style="14" customWidth="1"/>
    <col min="15112" max="15112" width="8.28515625" style="14" customWidth="1"/>
    <col min="15113" max="15113" width="9.7109375" style="14" customWidth="1"/>
    <col min="15114" max="15114" width="8.7109375" style="14" customWidth="1"/>
    <col min="15115" max="15115" width="17.28515625" style="14" customWidth="1"/>
    <col min="15116" max="15360" width="9.140625" style="14"/>
    <col min="15361" max="15361" width="40" style="14" customWidth="1"/>
    <col min="15362" max="15362" width="7" style="14" customWidth="1"/>
    <col min="15363" max="15363" width="8.28515625" style="14" customWidth="1"/>
    <col min="15364" max="15365" width="9.7109375" style="14" customWidth="1"/>
    <col min="15366" max="15366" width="13" style="14" customWidth="1"/>
    <col min="15367" max="15367" width="9.7109375" style="14" customWidth="1"/>
    <col min="15368" max="15368" width="8.28515625" style="14" customWidth="1"/>
    <col min="15369" max="15369" width="9.7109375" style="14" customWidth="1"/>
    <col min="15370" max="15370" width="8.7109375" style="14" customWidth="1"/>
    <col min="15371" max="15371" width="17.28515625" style="14" customWidth="1"/>
    <col min="15372" max="15616" width="9.140625" style="14"/>
    <col min="15617" max="15617" width="40" style="14" customWidth="1"/>
    <col min="15618" max="15618" width="7" style="14" customWidth="1"/>
    <col min="15619" max="15619" width="8.28515625" style="14" customWidth="1"/>
    <col min="15620" max="15621" width="9.7109375" style="14" customWidth="1"/>
    <col min="15622" max="15622" width="13" style="14" customWidth="1"/>
    <col min="15623" max="15623" width="9.7109375" style="14" customWidth="1"/>
    <col min="15624" max="15624" width="8.28515625" style="14" customWidth="1"/>
    <col min="15625" max="15625" width="9.7109375" style="14" customWidth="1"/>
    <col min="15626" max="15626" width="8.7109375" style="14" customWidth="1"/>
    <col min="15627" max="15627" width="17.28515625" style="14" customWidth="1"/>
    <col min="15628" max="15872" width="9.140625" style="14"/>
    <col min="15873" max="15873" width="40" style="14" customWidth="1"/>
    <col min="15874" max="15874" width="7" style="14" customWidth="1"/>
    <col min="15875" max="15875" width="8.28515625" style="14" customWidth="1"/>
    <col min="15876" max="15877" width="9.7109375" style="14" customWidth="1"/>
    <col min="15878" max="15878" width="13" style="14" customWidth="1"/>
    <col min="15879" max="15879" width="9.7109375" style="14" customWidth="1"/>
    <col min="15880" max="15880" width="8.28515625" style="14" customWidth="1"/>
    <col min="15881" max="15881" width="9.7109375" style="14" customWidth="1"/>
    <col min="15882" max="15882" width="8.7109375" style="14" customWidth="1"/>
    <col min="15883" max="15883" width="17.28515625" style="14" customWidth="1"/>
    <col min="15884" max="16128" width="9.140625" style="14"/>
    <col min="16129" max="16129" width="40" style="14" customWidth="1"/>
    <col min="16130" max="16130" width="7" style="14" customWidth="1"/>
    <col min="16131" max="16131" width="8.28515625" style="14" customWidth="1"/>
    <col min="16132" max="16133" width="9.7109375" style="14" customWidth="1"/>
    <col min="16134" max="16134" width="13" style="14" customWidth="1"/>
    <col min="16135" max="16135" width="9.7109375" style="14" customWidth="1"/>
    <col min="16136" max="16136" width="8.28515625" style="14" customWidth="1"/>
    <col min="16137" max="16137" width="9.7109375" style="14" customWidth="1"/>
    <col min="16138" max="16138" width="8.7109375" style="14" customWidth="1"/>
    <col min="16139" max="16139" width="17.28515625" style="14" customWidth="1"/>
    <col min="16140" max="16384" width="9.140625" style="14"/>
  </cols>
  <sheetData>
    <row r="1" spans="1:11" ht="15.75">
      <c r="A1" s="319"/>
      <c r="D1" s="590" t="s">
        <v>204</v>
      </c>
      <c r="E1" s="591"/>
      <c r="F1" s="591"/>
      <c r="G1" s="591"/>
      <c r="H1" s="591"/>
      <c r="I1" s="591"/>
      <c r="J1" s="591"/>
      <c r="K1" s="110"/>
    </row>
    <row r="2" spans="1:11" ht="7.5" customHeight="1">
      <c r="A2" s="319"/>
      <c r="D2" s="111"/>
      <c r="E2" s="112"/>
      <c r="F2" s="112"/>
      <c r="G2" s="112"/>
      <c r="H2" s="112"/>
      <c r="I2" s="112"/>
      <c r="J2" s="112"/>
      <c r="K2" s="110"/>
    </row>
    <row r="3" spans="1:11">
      <c r="A3" s="320" t="s">
        <v>100</v>
      </c>
      <c r="B3" s="85"/>
      <c r="C3" s="4">
        <v>2023</v>
      </c>
      <c r="D3" s="277"/>
      <c r="E3" s="119"/>
    </row>
    <row r="4" spans="1:11">
      <c r="A4" s="320" t="s">
        <v>101</v>
      </c>
      <c r="B4" s="85"/>
      <c r="C4" s="4" t="s">
        <v>102</v>
      </c>
      <c r="D4" s="6"/>
      <c r="E4" s="119"/>
      <c r="H4" s="88"/>
    </row>
    <row r="5" spans="1:11">
      <c r="A5" s="320" t="s">
        <v>103</v>
      </c>
      <c r="B5" s="85"/>
      <c r="C5" s="4" t="s">
        <v>104</v>
      </c>
      <c r="D5" s="33"/>
      <c r="E5" s="119"/>
    </row>
    <row r="6" spans="1:11" ht="12.75" customHeight="1">
      <c r="A6" s="320" t="s">
        <v>105</v>
      </c>
      <c r="B6" s="85"/>
      <c r="C6" s="573" t="s">
        <v>90</v>
      </c>
      <c r="D6" s="573"/>
      <c r="E6" s="573"/>
      <c r="F6" s="573"/>
      <c r="G6" s="573"/>
      <c r="H6" s="573"/>
      <c r="I6" s="573"/>
      <c r="J6" s="573"/>
      <c r="K6" s="172"/>
    </row>
    <row r="7" spans="1:11" s="42" customFormat="1" ht="12.75" customHeight="1">
      <c r="A7" s="320" t="s">
        <v>106</v>
      </c>
      <c r="B7" s="85"/>
      <c r="C7" s="4" t="s">
        <v>107</v>
      </c>
      <c r="D7" s="33"/>
      <c r="E7" s="119"/>
      <c r="F7" s="77"/>
      <c r="G7" s="77"/>
      <c r="H7" s="77"/>
      <c r="I7" s="77"/>
      <c r="J7" s="77"/>
      <c r="K7" s="77"/>
    </row>
    <row r="8" spans="1:11" s="42" customFormat="1">
      <c r="A8" s="4" t="s">
        <v>298</v>
      </c>
      <c r="C8" s="42" t="s">
        <v>474</v>
      </c>
      <c r="D8" s="33"/>
      <c r="E8" s="119"/>
      <c r="F8" s="172"/>
      <c r="G8" s="172"/>
      <c r="H8" s="172"/>
      <c r="I8" s="172"/>
      <c r="J8" s="172"/>
      <c r="K8" s="172"/>
    </row>
    <row r="9" spans="1:11" s="330" customFormat="1" ht="84" customHeight="1">
      <c r="A9" s="328" t="s">
        <v>205</v>
      </c>
      <c r="B9" s="329" t="s">
        <v>179</v>
      </c>
      <c r="C9" s="329" t="s">
        <v>206</v>
      </c>
      <c r="D9" s="329" t="s">
        <v>207</v>
      </c>
      <c r="E9" s="329" t="s">
        <v>208</v>
      </c>
      <c r="F9" s="329" t="s">
        <v>209</v>
      </c>
      <c r="G9" s="329" t="s">
        <v>210</v>
      </c>
      <c r="H9" s="329" t="s">
        <v>211</v>
      </c>
      <c r="I9" s="329" t="s">
        <v>212</v>
      </c>
      <c r="J9" s="329" t="s">
        <v>213</v>
      </c>
      <c r="K9" s="329" t="s">
        <v>214</v>
      </c>
    </row>
    <row r="10" spans="1:11" s="42" customFormat="1">
      <c r="A10" s="259">
        <v>1</v>
      </c>
      <c r="B10" s="78">
        <v>2</v>
      </c>
      <c r="C10" s="259">
        <v>3</v>
      </c>
      <c r="D10" s="78">
        <v>4</v>
      </c>
      <c r="E10" s="78">
        <v>5</v>
      </c>
      <c r="F10" s="78">
        <v>6</v>
      </c>
      <c r="G10" s="78">
        <v>7</v>
      </c>
      <c r="H10" s="78">
        <v>8</v>
      </c>
      <c r="I10" s="78">
        <v>9</v>
      </c>
      <c r="J10" s="78">
        <v>10</v>
      </c>
      <c r="K10" s="78">
        <v>11</v>
      </c>
    </row>
    <row r="11" spans="1:11" s="42" customFormat="1">
      <c r="A11" s="322" t="s">
        <v>215</v>
      </c>
      <c r="B11" s="315"/>
      <c r="C11" s="315"/>
      <c r="D11" s="315"/>
      <c r="E11" s="315"/>
      <c r="F11" s="315"/>
      <c r="G11" s="315"/>
      <c r="H11" s="315"/>
      <c r="I11" s="290" t="s">
        <v>34</v>
      </c>
      <c r="J11" s="290" t="s">
        <v>34</v>
      </c>
      <c r="K11" s="315"/>
    </row>
    <row r="12" spans="1:11" s="42" customFormat="1">
      <c r="A12" s="322" t="s">
        <v>216</v>
      </c>
      <c r="B12" s="315"/>
      <c r="C12" s="315"/>
      <c r="D12" s="290" t="s">
        <v>34</v>
      </c>
      <c r="E12" s="290" t="s">
        <v>34</v>
      </c>
      <c r="F12" s="290" t="s">
        <v>34</v>
      </c>
      <c r="G12" s="315"/>
      <c r="H12" s="315"/>
      <c r="I12" s="290" t="s">
        <v>34</v>
      </c>
      <c r="J12" s="290" t="s">
        <v>34</v>
      </c>
      <c r="K12" s="315"/>
    </row>
    <row r="13" spans="1:11" s="42" customFormat="1">
      <c r="A13" s="322" t="s">
        <v>217</v>
      </c>
      <c r="B13" s="315"/>
      <c r="C13" s="315"/>
      <c r="D13" s="290" t="s">
        <v>34</v>
      </c>
      <c r="E13" s="290" t="s">
        <v>34</v>
      </c>
      <c r="F13" s="290" t="s">
        <v>34</v>
      </c>
      <c r="G13" s="315"/>
      <c r="H13" s="315"/>
      <c r="I13" s="290" t="s">
        <v>34</v>
      </c>
      <c r="J13" s="290" t="s">
        <v>34</v>
      </c>
      <c r="K13" s="315"/>
    </row>
    <row r="14" spans="1:11" s="42" customFormat="1">
      <c r="A14" s="322" t="s">
        <v>218</v>
      </c>
      <c r="B14" s="290" t="s">
        <v>35</v>
      </c>
      <c r="C14" s="315"/>
      <c r="D14" s="315"/>
      <c r="E14" s="290" t="s">
        <v>34</v>
      </c>
      <c r="F14" s="290" t="s">
        <v>34</v>
      </c>
      <c r="G14" s="315"/>
      <c r="H14" s="315"/>
      <c r="I14" s="315"/>
      <c r="J14" s="315"/>
      <c r="K14" s="315"/>
    </row>
    <row r="15" spans="1:11" s="42" customFormat="1" ht="25.5">
      <c r="A15" s="322" t="s">
        <v>219</v>
      </c>
      <c r="B15" s="290" t="s">
        <v>220</v>
      </c>
      <c r="C15" s="315"/>
      <c r="D15" s="315"/>
      <c r="E15" s="290" t="s">
        <v>34</v>
      </c>
      <c r="F15" s="290" t="s">
        <v>34</v>
      </c>
      <c r="G15" s="315"/>
      <c r="H15" s="315"/>
      <c r="I15" s="315"/>
      <c r="J15" s="315"/>
      <c r="K15" s="315"/>
    </row>
    <row r="16" spans="1:11" s="42" customFormat="1">
      <c r="A16" s="322" t="s">
        <v>36</v>
      </c>
      <c r="B16" s="315"/>
      <c r="C16" s="315"/>
      <c r="D16" s="315"/>
      <c r="E16" s="315"/>
      <c r="F16" s="290" t="s">
        <v>34</v>
      </c>
      <c r="G16" s="315"/>
      <c r="H16" s="315"/>
      <c r="I16" s="315"/>
      <c r="J16" s="315"/>
      <c r="K16" s="315"/>
    </row>
    <row r="17" spans="1:16" s="42" customFormat="1">
      <c r="A17" s="322" t="s">
        <v>221</v>
      </c>
      <c r="B17" s="315"/>
      <c r="C17" s="315"/>
      <c r="D17" s="315"/>
      <c r="E17" s="315"/>
      <c r="F17" s="290" t="s">
        <v>34</v>
      </c>
      <c r="G17" s="315"/>
      <c r="H17" s="315"/>
      <c r="I17" s="290" t="s">
        <v>34</v>
      </c>
      <c r="J17" s="290" t="s">
        <v>34</v>
      </c>
      <c r="K17" s="315"/>
    </row>
    <row r="18" spans="1:16" s="42" customFormat="1">
      <c r="A18" s="322" t="s">
        <v>222</v>
      </c>
      <c r="B18" s="290" t="s">
        <v>159</v>
      </c>
      <c r="C18" s="259">
        <v>7</v>
      </c>
      <c r="D18" s="78">
        <v>851.2</v>
      </c>
      <c r="E18" s="78"/>
      <c r="F18" s="78" t="s">
        <v>34</v>
      </c>
      <c r="G18" s="78" t="s">
        <v>34</v>
      </c>
      <c r="H18" s="78">
        <v>12</v>
      </c>
      <c r="I18" s="78" t="s">
        <v>34</v>
      </c>
      <c r="J18" s="78" t="s">
        <v>34</v>
      </c>
      <c r="K18" s="117">
        <f>(D18+E18)*C18*12/1000</f>
        <v>71.500799999999998</v>
      </c>
    </row>
    <row r="19" spans="1:16" s="42" customFormat="1">
      <c r="A19" s="322" t="s">
        <v>223</v>
      </c>
      <c r="B19" s="290" t="s">
        <v>159</v>
      </c>
      <c r="C19" s="315"/>
      <c r="D19" s="315"/>
      <c r="E19" s="315"/>
      <c r="F19" s="290" t="s">
        <v>34</v>
      </c>
      <c r="G19" s="290" t="s">
        <v>34</v>
      </c>
      <c r="H19" s="315"/>
      <c r="I19" s="290" t="s">
        <v>34</v>
      </c>
      <c r="J19" s="290" t="s">
        <v>34</v>
      </c>
      <c r="K19" s="315"/>
    </row>
    <row r="20" spans="1:16" s="42" customFormat="1">
      <c r="A20" s="322" t="s">
        <v>237</v>
      </c>
      <c r="B20" s="290" t="s">
        <v>159</v>
      </c>
      <c r="C20" s="259">
        <v>7</v>
      </c>
      <c r="D20" s="78">
        <v>800</v>
      </c>
      <c r="E20" s="78"/>
      <c r="F20" s="78" t="s">
        <v>34</v>
      </c>
      <c r="G20" s="78" t="s">
        <v>34</v>
      </c>
      <c r="H20" s="78">
        <v>12</v>
      </c>
      <c r="I20" s="78" t="s">
        <v>34</v>
      </c>
      <c r="J20" s="78" t="s">
        <v>34</v>
      </c>
      <c r="K20" s="117">
        <f>(D20+E20)*C20*12/1000</f>
        <v>67.2</v>
      </c>
    </row>
    <row r="21" spans="1:16" s="42" customFormat="1">
      <c r="A21" s="322" t="s">
        <v>224</v>
      </c>
      <c r="B21" s="315"/>
      <c r="C21" s="315"/>
      <c r="D21" s="315"/>
      <c r="E21" s="290" t="s">
        <v>34</v>
      </c>
      <c r="F21" s="290" t="s">
        <v>34</v>
      </c>
      <c r="G21" s="315"/>
      <c r="H21" s="315"/>
      <c r="I21" s="315"/>
      <c r="J21" s="315"/>
      <c r="K21" s="315"/>
    </row>
    <row r="22" spans="1:16" s="42" customFormat="1">
      <c r="A22" s="322" t="s">
        <v>225</v>
      </c>
      <c r="B22" s="315"/>
      <c r="C22" s="315"/>
      <c r="D22" s="315"/>
      <c r="E22" s="315"/>
      <c r="F22" s="315"/>
      <c r="G22" s="290" t="s">
        <v>34</v>
      </c>
      <c r="H22" s="315"/>
      <c r="I22" s="315"/>
      <c r="J22" s="315"/>
      <c r="K22" s="315"/>
    </row>
    <row r="23" spans="1:16" s="42" customFormat="1">
      <c r="A23" s="322" t="s">
        <v>226</v>
      </c>
      <c r="B23" s="315"/>
      <c r="C23" s="315"/>
      <c r="D23" s="315"/>
      <c r="E23" s="315"/>
      <c r="F23" s="290" t="s">
        <v>34</v>
      </c>
      <c r="G23" s="315"/>
      <c r="H23" s="315"/>
      <c r="I23" s="290" t="s">
        <v>34</v>
      </c>
      <c r="J23" s="290" t="s">
        <v>34</v>
      </c>
      <c r="K23" s="315"/>
      <c r="M23" s="42" t="s">
        <v>43</v>
      </c>
      <c r="N23" s="42" t="s">
        <v>44</v>
      </c>
      <c r="O23" s="42" t="s">
        <v>45</v>
      </c>
    </row>
    <row r="24" spans="1:16" s="42" customFormat="1">
      <c r="A24" s="322" t="s">
        <v>238</v>
      </c>
      <c r="B24" s="315" t="s">
        <v>37</v>
      </c>
      <c r="C24" s="259">
        <v>5000</v>
      </c>
      <c r="D24" s="78" t="s">
        <v>34</v>
      </c>
      <c r="E24" s="78" t="s">
        <v>34</v>
      </c>
      <c r="F24" s="78" t="s">
        <v>34</v>
      </c>
      <c r="G24" s="149">
        <v>0.3</v>
      </c>
      <c r="H24" s="78">
        <v>12</v>
      </c>
      <c r="I24" s="78" t="s">
        <v>34</v>
      </c>
      <c r="J24" s="78" t="s">
        <v>34</v>
      </c>
      <c r="K24" s="117">
        <f>C24*G24*12/1000</f>
        <v>18</v>
      </c>
      <c r="M24" s="42">
        <v>643</v>
      </c>
      <c r="N24" s="42">
        <v>20</v>
      </c>
      <c r="O24" s="42">
        <v>7</v>
      </c>
      <c r="P24" s="42">
        <f>M24*N24*O24</f>
        <v>90020</v>
      </c>
    </row>
    <row r="25" spans="1:16" s="42" customFormat="1" ht="15.75" customHeight="1">
      <c r="A25" s="322" t="s">
        <v>239</v>
      </c>
      <c r="B25" s="315" t="s">
        <v>37</v>
      </c>
      <c r="C25" s="259">
        <v>400</v>
      </c>
      <c r="D25" s="78" t="s">
        <v>34</v>
      </c>
      <c r="E25" s="78" t="s">
        <v>34</v>
      </c>
      <c r="F25" s="78" t="s">
        <v>34</v>
      </c>
      <c r="G25" s="149">
        <v>4.17</v>
      </c>
      <c r="H25" s="78">
        <v>12</v>
      </c>
      <c r="I25" s="78" t="s">
        <v>34</v>
      </c>
      <c r="J25" s="78" t="s">
        <v>34</v>
      </c>
      <c r="K25" s="117">
        <f>(C25/10)*G25*H25/1000</f>
        <v>2.0016000000000003</v>
      </c>
      <c r="O25" s="42">
        <v>5378</v>
      </c>
    </row>
    <row r="26" spans="1:16" s="42" customFormat="1">
      <c r="A26" s="322" t="s">
        <v>227</v>
      </c>
      <c r="B26" s="315"/>
      <c r="C26" s="290" t="s">
        <v>34</v>
      </c>
      <c r="D26" s="290" t="s">
        <v>34</v>
      </c>
      <c r="E26" s="290" t="s">
        <v>34</v>
      </c>
      <c r="F26" s="290" t="s">
        <v>34</v>
      </c>
      <c r="G26" s="315"/>
      <c r="H26" s="315"/>
      <c r="I26" s="290" t="s">
        <v>34</v>
      </c>
      <c r="J26" s="290" t="s">
        <v>34</v>
      </c>
      <c r="K26" s="315"/>
    </row>
    <row r="27" spans="1:16" s="42" customFormat="1">
      <c r="A27" s="322" t="s">
        <v>228</v>
      </c>
      <c r="B27" s="315"/>
      <c r="C27" s="315"/>
      <c r="D27" s="290" t="s">
        <v>34</v>
      </c>
      <c r="E27" s="290" t="s">
        <v>34</v>
      </c>
      <c r="F27" s="290" t="s">
        <v>34</v>
      </c>
      <c r="G27" s="315"/>
      <c r="H27" s="315"/>
      <c r="I27" s="290" t="s">
        <v>34</v>
      </c>
      <c r="J27" s="290" t="s">
        <v>34</v>
      </c>
      <c r="K27" s="315"/>
    </row>
    <row r="28" spans="1:16" s="42" customFormat="1">
      <c r="A28" s="322" t="s">
        <v>229</v>
      </c>
      <c r="B28" s="290" t="s">
        <v>35</v>
      </c>
      <c r="C28" s="259">
        <v>7</v>
      </c>
      <c r="D28" s="118">
        <v>30233</v>
      </c>
      <c r="E28" s="78"/>
      <c r="F28" s="78"/>
      <c r="G28" s="115">
        <f>C28*D28</f>
        <v>211631</v>
      </c>
      <c r="H28" s="78">
        <v>12</v>
      </c>
      <c r="I28" s="78"/>
      <c r="J28" s="78"/>
      <c r="K28" s="117">
        <f>G28*H28/1000</f>
        <v>2539.5720000000001</v>
      </c>
    </row>
    <row r="29" spans="1:16" s="42" customFormat="1">
      <c r="A29" s="322" t="s">
        <v>230</v>
      </c>
      <c r="B29" s="290" t="s">
        <v>159</v>
      </c>
      <c r="C29" s="315"/>
      <c r="D29" s="315"/>
      <c r="E29" s="315"/>
      <c r="F29" s="315"/>
      <c r="G29" s="315"/>
      <c r="H29" s="315"/>
      <c r="I29" s="315"/>
      <c r="J29" s="315"/>
      <c r="K29" s="315"/>
    </row>
    <row r="30" spans="1:16" s="42" customFormat="1">
      <c r="A30" s="322" t="s">
        <v>231</v>
      </c>
      <c r="B30" s="290" t="s">
        <v>232</v>
      </c>
      <c r="C30" s="315"/>
      <c r="D30" s="315"/>
      <c r="E30" s="315"/>
      <c r="F30" s="315"/>
      <c r="G30" s="315"/>
      <c r="H30" s="315"/>
      <c r="I30" s="315"/>
      <c r="J30" s="315"/>
      <c r="K30" s="315"/>
    </row>
    <row r="31" spans="1:16" s="42" customFormat="1">
      <c r="A31" s="322" t="s">
        <v>233</v>
      </c>
      <c r="B31" s="290" t="s">
        <v>220</v>
      </c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6" s="42" customFormat="1">
      <c r="A32" s="322" t="s">
        <v>234</v>
      </c>
      <c r="B32" s="290" t="s">
        <v>201</v>
      </c>
      <c r="C32" s="315"/>
      <c r="D32" s="315"/>
      <c r="E32" s="315"/>
      <c r="F32" s="315"/>
      <c r="G32" s="315"/>
      <c r="H32" s="315"/>
      <c r="I32" s="315"/>
      <c r="J32" s="315"/>
      <c r="K32" s="315"/>
    </row>
    <row r="33" spans="1:11" s="42" customFormat="1">
      <c r="A33" s="322" t="s">
        <v>235</v>
      </c>
      <c r="B33" s="290" t="s">
        <v>236</v>
      </c>
      <c r="C33" s="315"/>
      <c r="D33" s="315"/>
      <c r="E33" s="315"/>
      <c r="F33" s="315"/>
      <c r="G33" s="315"/>
      <c r="H33" s="315"/>
      <c r="I33" s="315"/>
      <c r="J33" s="315"/>
      <c r="K33" s="315"/>
    </row>
    <row r="34" spans="1:11" s="42" customFormat="1">
      <c r="A34" s="323" t="s">
        <v>240</v>
      </c>
      <c r="B34" s="290" t="s">
        <v>159</v>
      </c>
      <c r="C34" s="259">
        <v>7</v>
      </c>
      <c r="D34" s="78">
        <v>99.68</v>
      </c>
      <c r="E34" s="78"/>
      <c r="F34" s="78"/>
      <c r="G34" s="78">
        <f>C34*D34</f>
        <v>697.76</v>
      </c>
      <c r="H34" s="78">
        <v>12</v>
      </c>
      <c r="I34" s="78"/>
      <c r="J34" s="78"/>
      <c r="K34" s="117">
        <f>G34*H34/1000</f>
        <v>8.3731199999999983</v>
      </c>
    </row>
    <row r="35" spans="1:11" s="43" customFormat="1">
      <c r="A35" s="324" t="s">
        <v>186</v>
      </c>
      <c r="B35" s="325"/>
      <c r="C35" s="326" t="s">
        <v>34</v>
      </c>
      <c r="D35" s="326" t="s">
        <v>34</v>
      </c>
      <c r="E35" s="326" t="s">
        <v>34</v>
      </c>
      <c r="F35" s="326" t="s">
        <v>34</v>
      </c>
      <c r="G35" s="326" t="s">
        <v>34</v>
      </c>
      <c r="H35" s="326" t="s">
        <v>34</v>
      </c>
      <c r="I35" s="326" t="s">
        <v>34</v>
      </c>
      <c r="J35" s="326" t="s">
        <v>34</v>
      </c>
      <c r="K35" s="327">
        <f>SUM(K11:K34)</f>
        <v>2706.6475200000004</v>
      </c>
    </row>
    <row r="37" spans="1:11">
      <c r="A37" s="71" t="s">
        <v>2</v>
      </c>
      <c r="B37" s="71"/>
      <c r="G37" s="71" t="s">
        <v>82</v>
      </c>
    </row>
    <row r="38" spans="1:11">
      <c r="A38" s="321" t="s">
        <v>95</v>
      </c>
      <c r="G38" s="84" t="s">
        <v>71</v>
      </c>
    </row>
  </sheetData>
  <mergeCells count="2">
    <mergeCell ref="D1:J1"/>
    <mergeCell ref="C6:J6"/>
  </mergeCells>
  <pageMargins left="0.39370078740157483" right="0.39370078740157483" top="0.59055118110236227" bottom="0" header="0.31496062992125984" footer="0.31496062992125984"/>
  <pageSetup paperSize="9" scale="98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"/>
  <sheetViews>
    <sheetView workbookViewId="0">
      <selection activeCell="B10" sqref="B10"/>
    </sheetView>
  </sheetViews>
  <sheetFormatPr defaultRowHeight="12.75"/>
  <cols>
    <col min="1" max="1" width="38.85546875" style="75" customWidth="1"/>
    <col min="2" max="2" width="9.7109375" style="119" customWidth="1"/>
    <col min="3" max="3" width="7" style="119" customWidth="1"/>
    <col min="4" max="4" width="13.7109375" style="123" customWidth="1"/>
    <col min="5" max="5" width="14.42578125" style="119" customWidth="1"/>
    <col min="6" max="193" width="9.140625" style="14"/>
    <col min="194" max="194" width="28.5703125" style="14" customWidth="1"/>
    <col min="195" max="195" width="6" style="14" customWidth="1"/>
    <col min="196" max="196" width="5.5703125" style="14" customWidth="1"/>
    <col min="197" max="197" width="9.28515625" style="14" customWidth="1"/>
    <col min="198" max="198" width="4.7109375" style="14" customWidth="1"/>
    <col min="199" max="199" width="6" style="14" customWidth="1"/>
    <col min="200" max="200" width="9.140625" style="14"/>
    <col min="201" max="201" width="8.5703125" style="14" customWidth="1"/>
    <col min="202" max="202" width="8" style="14" customWidth="1"/>
    <col min="203" max="203" width="9.42578125" style="14" customWidth="1"/>
    <col min="204" max="207" width="9.140625" style="14"/>
    <col min="208" max="208" width="5.7109375" style="14" customWidth="1"/>
    <col min="209" max="209" width="14.140625" style="14" customWidth="1"/>
    <col min="210" max="210" width="9.140625" style="14"/>
    <col min="211" max="211" width="7.28515625" style="14" customWidth="1"/>
    <col min="212" max="212" width="7.7109375" style="14" customWidth="1"/>
    <col min="213" max="213" width="10.5703125" style="14" customWidth="1"/>
    <col min="214" max="449" width="9.140625" style="14"/>
    <col min="450" max="450" width="28.5703125" style="14" customWidth="1"/>
    <col min="451" max="451" width="6" style="14" customWidth="1"/>
    <col min="452" max="452" width="5.5703125" style="14" customWidth="1"/>
    <col min="453" max="453" width="9.28515625" style="14" customWidth="1"/>
    <col min="454" max="454" width="4.7109375" style="14" customWidth="1"/>
    <col min="455" max="455" width="6" style="14" customWidth="1"/>
    <col min="456" max="456" width="9.140625" style="14"/>
    <col min="457" max="457" width="8.5703125" style="14" customWidth="1"/>
    <col min="458" max="458" width="8" style="14" customWidth="1"/>
    <col min="459" max="459" width="9.42578125" style="14" customWidth="1"/>
    <col min="460" max="463" width="9.140625" style="14"/>
    <col min="464" max="464" width="5.7109375" style="14" customWidth="1"/>
    <col min="465" max="465" width="14.140625" style="14" customWidth="1"/>
    <col min="466" max="466" width="9.140625" style="14"/>
    <col min="467" max="467" width="7.28515625" style="14" customWidth="1"/>
    <col min="468" max="468" width="7.7109375" style="14" customWidth="1"/>
    <col min="469" max="469" width="10.5703125" style="14" customWidth="1"/>
    <col min="470" max="705" width="9.140625" style="14"/>
    <col min="706" max="706" width="28.5703125" style="14" customWidth="1"/>
    <col min="707" max="707" width="6" style="14" customWidth="1"/>
    <col min="708" max="708" width="5.5703125" style="14" customWidth="1"/>
    <col min="709" max="709" width="9.28515625" style="14" customWidth="1"/>
    <col min="710" max="710" width="4.7109375" style="14" customWidth="1"/>
    <col min="711" max="711" width="6" style="14" customWidth="1"/>
    <col min="712" max="712" width="9.140625" style="14"/>
    <col min="713" max="713" width="8.5703125" style="14" customWidth="1"/>
    <col min="714" max="714" width="8" style="14" customWidth="1"/>
    <col min="715" max="715" width="9.42578125" style="14" customWidth="1"/>
    <col min="716" max="719" width="9.140625" style="14"/>
    <col min="720" max="720" width="5.7109375" style="14" customWidth="1"/>
    <col min="721" max="721" width="14.140625" style="14" customWidth="1"/>
    <col min="722" max="722" width="9.140625" style="14"/>
    <col min="723" max="723" width="7.28515625" style="14" customWidth="1"/>
    <col min="724" max="724" width="7.7109375" style="14" customWidth="1"/>
    <col min="725" max="725" width="10.5703125" style="14" customWidth="1"/>
    <col min="726" max="961" width="9.140625" style="14"/>
    <col min="962" max="962" width="28.5703125" style="14" customWidth="1"/>
    <col min="963" max="963" width="6" style="14" customWidth="1"/>
    <col min="964" max="964" width="5.5703125" style="14" customWidth="1"/>
    <col min="965" max="965" width="9.28515625" style="14" customWidth="1"/>
    <col min="966" max="966" width="4.7109375" style="14" customWidth="1"/>
    <col min="967" max="967" width="6" style="14" customWidth="1"/>
    <col min="968" max="968" width="9.140625" style="14"/>
    <col min="969" max="969" width="8.5703125" style="14" customWidth="1"/>
    <col min="970" max="970" width="8" style="14" customWidth="1"/>
    <col min="971" max="971" width="9.42578125" style="14" customWidth="1"/>
    <col min="972" max="975" width="9.140625" style="14"/>
    <col min="976" max="976" width="5.7109375" style="14" customWidth="1"/>
    <col min="977" max="977" width="14.140625" style="14" customWidth="1"/>
    <col min="978" max="978" width="9.140625" style="14"/>
    <col min="979" max="979" width="7.28515625" style="14" customWidth="1"/>
    <col min="980" max="980" width="7.7109375" style="14" customWidth="1"/>
    <col min="981" max="981" width="10.5703125" style="14" customWidth="1"/>
    <col min="982" max="1217" width="9.140625" style="14"/>
    <col min="1218" max="1218" width="28.5703125" style="14" customWidth="1"/>
    <col min="1219" max="1219" width="6" style="14" customWidth="1"/>
    <col min="1220" max="1220" width="5.5703125" style="14" customWidth="1"/>
    <col min="1221" max="1221" width="9.28515625" style="14" customWidth="1"/>
    <col min="1222" max="1222" width="4.7109375" style="14" customWidth="1"/>
    <col min="1223" max="1223" width="6" style="14" customWidth="1"/>
    <col min="1224" max="1224" width="9.140625" style="14"/>
    <col min="1225" max="1225" width="8.5703125" style="14" customWidth="1"/>
    <col min="1226" max="1226" width="8" style="14" customWidth="1"/>
    <col min="1227" max="1227" width="9.42578125" style="14" customWidth="1"/>
    <col min="1228" max="1231" width="9.140625" style="14"/>
    <col min="1232" max="1232" width="5.7109375" style="14" customWidth="1"/>
    <col min="1233" max="1233" width="14.140625" style="14" customWidth="1"/>
    <col min="1234" max="1234" width="9.140625" style="14"/>
    <col min="1235" max="1235" width="7.28515625" style="14" customWidth="1"/>
    <col min="1236" max="1236" width="7.7109375" style="14" customWidth="1"/>
    <col min="1237" max="1237" width="10.5703125" style="14" customWidth="1"/>
    <col min="1238" max="1473" width="9.140625" style="14"/>
    <col min="1474" max="1474" width="28.5703125" style="14" customWidth="1"/>
    <col min="1475" max="1475" width="6" style="14" customWidth="1"/>
    <col min="1476" max="1476" width="5.5703125" style="14" customWidth="1"/>
    <col min="1477" max="1477" width="9.28515625" style="14" customWidth="1"/>
    <col min="1478" max="1478" width="4.7109375" style="14" customWidth="1"/>
    <col min="1479" max="1479" width="6" style="14" customWidth="1"/>
    <col min="1480" max="1480" width="9.140625" style="14"/>
    <col min="1481" max="1481" width="8.5703125" style="14" customWidth="1"/>
    <col min="1482" max="1482" width="8" style="14" customWidth="1"/>
    <col min="1483" max="1483" width="9.42578125" style="14" customWidth="1"/>
    <col min="1484" max="1487" width="9.140625" style="14"/>
    <col min="1488" max="1488" width="5.7109375" style="14" customWidth="1"/>
    <col min="1489" max="1489" width="14.140625" style="14" customWidth="1"/>
    <col min="1490" max="1490" width="9.140625" style="14"/>
    <col min="1491" max="1491" width="7.28515625" style="14" customWidth="1"/>
    <col min="1492" max="1492" width="7.7109375" style="14" customWidth="1"/>
    <col min="1493" max="1493" width="10.5703125" style="14" customWidth="1"/>
    <col min="1494" max="1729" width="9.140625" style="14"/>
    <col min="1730" max="1730" width="28.5703125" style="14" customWidth="1"/>
    <col min="1731" max="1731" width="6" style="14" customWidth="1"/>
    <col min="1732" max="1732" width="5.5703125" style="14" customWidth="1"/>
    <col min="1733" max="1733" width="9.28515625" style="14" customWidth="1"/>
    <col min="1734" max="1734" width="4.7109375" style="14" customWidth="1"/>
    <col min="1735" max="1735" width="6" style="14" customWidth="1"/>
    <col min="1736" max="1736" width="9.140625" style="14"/>
    <col min="1737" max="1737" width="8.5703125" style="14" customWidth="1"/>
    <col min="1738" max="1738" width="8" style="14" customWidth="1"/>
    <col min="1739" max="1739" width="9.42578125" style="14" customWidth="1"/>
    <col min="1740" max="1743" width="9.140625" style="14"/>
    <col min="1744" max="1744" width="5.7109375" style="14" customWidth="1"/>
    <col min="1745" max="1745" width="14.140625" style="14" customWidth="1"/>
    <col min="1746" max="1746" width="9.140625" style="14"/>
    <col min="1747" max="1747" width="7.28515625" style="14" customWidth="1"/>
    <col min="1748" max="1748" width="7.7109375" style="14" customWidth="1"/>
    <col min="1749" max="1749" width="10.5703125" style="14" customWidth="1"/>
    <col min="1750" max="1985" width="9.140625" style="14"/>
    <col min="1986" max="1986" width="28.5703125" style="14" customWidth="1"/>
    <col min="1987" max="1987" width="6" style="14" customWidth="1"/>
    <col min="1988" max="1988" width="5.5703125" style="14" customWidth="1"/>
    <col min="1989" max="1989" width="9.28515625" style="14" customWidth="1"/>
    <col min="1990" max="1990" width="4.7109375" style="14" customWidth="1"/>
    <col min="1991" max="1991" width="6" style="14" customWidth="1"/>
    <col min="1992" max="1992" width="9.140625" style="14"/>
    <col min="1993" max="1993" width="8.5703125" style="14" customWidth="1"/>
    <col min="1994" max="1994" width="8" style="14" customWidth="1"/>
    <col min="1995" max="1995" width="9.42578125" style="14" customWidth="1"/>
    <col min="1996" max="1999" width="9.140625" style="14"/>
    <col min="2000" max="2000" width="5.7109375" style="14" customWidth="1"/>
    <col min="2001" max="2001" width="14.140625" style="14" customWidth="1"/>
    <col min="2002" max="2002" width="9.140625" style="14"/>
    <col min="2003" max="2003" width="7.28515625" style="14" customWidth="1"/>
    <col min="2004" max="2004" width="7.7109375" style="14" customWidth="1"/>
    <col min="2005" max="2005" width="10.5703125" style="14" customWidth="1"/>
    <col min="2006" max="2241" width="9.140625" style="14"/>
    <col min="2242" max="2242" width="28.5703125" style="14" customWidth="1"/>
    <col min="2243" max="2243" width="6" style="14" customWidth="1"/>
    <col min="2244" max="2244" width="5.5703125" style="14" customWidth="1"/>
    <col min="2245" max="2245" width="9.28515625" style="14" customWidth="1"/>
    <col min="2246" max="2246" width="4.7109375" style="14" customWidth="1"/>
    <col min="2247" max="2247" width="6" style="14" customWidth="1"/>
    <col min="2248" max="2248" width="9.140625" style="14"/>
    <col min="2249" max="2249" width="8.5703125" style="14" customWidth="1"/>
    <col min="2250" max="2250" width="8" style="14" customWidth="1"/>
    <col min="2251" max="2251" width="9.42578125" style="14" customWidth="1"/>
    <col min="2252" max="2255" width="9.140625" style="14"/>
    <col min="2256" max="2256" width="5.7109375" style="14" customWidth="1"/>
    <col min="2257" max="2257" width="14.140625" style="14" customWidth="1"/>
    <col min="2258" max="2258" width="9.140625" style="14"/>
    <col min="2259" max="2259" width="7.28515625" style="14" customWidth="1"/>
    <col min="2260" max="2260" width="7.7109375" style="14" customWidth="1"/>
    <col min="2261" max="2261" width="10.5703125" style="14" customWidth="1"/>
    <col min="2262" max="2497" width="9.140625" style="14"/>
    <col min="2498" max="2498" width="28.5703125" style="14" customWidth="1"/>
    <col min="2499" max="2499" width="6" style="14" customWidth="1"/>
    <col min="2500" max="2500" width="5.5703125" style="14" customWidth="1"/>
    <col min="2501" max="2501" width="9.28515625" style="14" customWidth="1"/>
    <col min="2502" max="2502" width="4.7109375" style="14" customWidth="1"/>
    <col min="2503" max="2503" width="6" style="14" customWidth="1"/>
    <col min="2504" max="2504" width="9.140625" style="14"/>
    <col min="2505" max="2505" width="8.5703125" style="14" customWidth="1"/>
    <col min="2506" max="2506" width="8" style="14" customWidth="1"/>
    <col min="2507" max="2507" width="9.42578125" style="14" customWidth="1"/>
    <col min="2508" max="2511" width="9.140625" style="14"/>
    <col min="2512" max="2512" width="5.7109375" style="14" customWidth="1"/>
    <col min="2513" max="2513" width="14.140625" style="14" customWidth="1"/>
    <col min="2514" max="2514" width="9.140625" style="14"/>
    <col min="2515" max="2515" width="7.28515625" style="14" customWidth="1"/>
    <col min="2516" max="2516" width="7.7109375" style="14" customWidth="1"/>
    <col min="2517" max="2517" width="10.5703125" style="14" customWidth="1"/>
    <col min="2518" max="2753" width="9.140625" style="14"/>
    <col min="2754" max="2754" width="28.5703125" style="14" customWidth="1"/>
    <col min="2755" max="2755" width="6" style="14" customWidth="1"/>
    <col min="2756" max="2756" width="5.5703125" style="14" customWidth="1"/>
    <col min="2757" max="2757" width="9.28515625" style="14" customWidth="1"/>
    <col min="2758" max="2758" width="4.7109375" style="14" customWidth="1"/>
    <col min="2759" max="2759" width="6" style="14" customWidth="1"/>
    <col min="2760" max="2760" width="9.140625" style="14"/>
    <col min="2761" max="2761" width="8.5703125" style="14" customWidth="1"/>
    <col min="2762" max="2762" width="8" style="14" customWidth="1"/>
    <col min="2763" max="2763" width="9.42578125" style="14" customWidth="1"/>
    <col min="2764" max="2767" width="9.140625" style="14"/>
    <col min="2768" max="2768" width="5.7109375" style="14" customWidth="1"/>
    <col min="2769" max="2769" width="14.140625" style="14" customWidth="1"/>
    <col min="2770" max="2770" width="9.140625" style="14"/>
    <col min="2771" max="2771" width="7.28515625" style="14" customWidth="1"/>
    <col min="2772" max="2772" width="7.7109375" style="14" customWidth="1"/>
    <col min="2773" max="2773" width="10.5703125" style="14" customWidth="1"/>
    <col min="2774" max="3009" width="9.140625" style="14"/>
    <col min="3010" max="3010" width="28.5703125" style="14" customWidth="1"/>
    <col min="3011" max="3011" width="6" style="14" customWidth="1"/>
    <col min="3012" max="3012" width="5.5703125" style="14" customWidth="1"/>
    <col min="3013" max="3013" width="9.28515625" style="14" customWidth="1"/>
    <col min="3014" max="3014" width="4.7109375" style="14" customWidth="1"/>
    <col min="3015" max="3015" width="6" style="14" customWidth="1"/>
    <col min="3016" max="3016" width="9.140625" style="14"/>
    <col min="3017" max="3017" width="8.5703125" style="14" customWidth="1"/>
    <col min="3018" max="3018" width="8" style="14" customWidth="1"/>
    <col min="3019" max="3019" width="9.42578125" style="14" customWidth="1"/>
    <col min="3020" max="3023" width="9.140625" style="14"/>
    <col min="3024" max="3024" width="5.7109375" style="14" customWidth="1"/>
    <col min="3025" max="3025" width="14.140625" style="14" customWidth="1"/>
    <col min="3026" max="3026" width="9.140625" style="14"/>
    <col min="3027" max="3027" width="7.28515625" style="14" customWidth="1"/>
    <col min="3028" max="3028" width="7.7109375" style="14" customWidth="1"/>
    <col min="3029" max="3029" width="10.5703125" style="14" customWidth="1"/>
    <col min="3030" max="3265" width="9.140625" style="14"/>
    <col min="3266" max="3266" width="28.5703125" style="14" customWidth="1"/>
    <col min="3267" max="3267" width="6" style="14" customWidth="1"/>
    <col min="3268" max="3268" width="5.5703125" style="14" customWidth="1"/>
    <col min="3269" max="3269" width="9.28515625" style="14" customWidth="1"/>
    <col min="3270" max="3270" width="4.7109375" style="14" customWidth="1"/>
    <col min="3271" max="3271" width="6" style="14" customWidth="1"/>
    <col min="3272" max="3272" width="9.140625" style="14"/>
    <col min="3273" max="3273" width="8.5703125" style="14" customWidth="1"/>
    <col min="3274" max="3274" width="8" style="14" customWidth="1"/>
    <col min="3275" max="3275" width="9.42578125" style="14" customWidth="1"/>
    <col min="3276" max="3279" width="9.140625" style="14"/>
    <col min="3280" max="3280" width="5.7109375" style="14" customWidth="1"/>
    <col min="3281" max="3281" width="14.140625" style="14" customWidth="1"/>
    <col min="3282" max="3282" width="9.140625" style="14"/>
    <col min="3283" max="3283" width="7.28515625" style="14" customWidth="1"/>
    <col min="3284" max="3284" width="7.7109375" style="14" customWidth="1"/>
    <col min="3285" max="3285" width="10.5703125" style="14" customWidth="1"/>
    <col min="3286" max="3521" width="9.140625" style="14"/>
    <col min="3522" max="3522" width="28.5703125" style="14" customWidth="1"/>
    <col min="3523" max="3523" width="6" style="14" customWidth="1"/>
    <col min="3524" max="3524" width="5.5703125" style="14" customWidth="1"/>
    <col min="3525" max="3525" width="9.28515625" style="14" customWidth="1"/>
    <col min="3526" max="3526" width="4.7109375" style="14" customWidth="1"/>
    <col min="3527" max="3527" width="6" style="14" customWidth="1"/>
    <col min="3528" max="3528" width="9.140625" style="14"/>
    <col min="3529" max="3529" width="8.5703125" style="14" customWidth="1"/>
    <col min="3530" max="3530" width="8" style="14" customWidth="1"/>
    <col min="3531" max="3531" width="9.42578125" style="14" customWidth="1"/>
    <col min="3532" max="3535" width="9.140625" style="14"/>
    <col min="3536" max="3536" width="5.7109375" style="14" customWidth="1"/>
    <col min="3537" max="3537" width="14.140625" style="14" customWidth="1"/>
    <col min="3538" max="3538" width="9.140625" style="14"/>
    <col min="3539" max="3539" width="7.28515625" style="14" customWidth="1"/>
    <col min="3540" max="3540" width="7.7109375" style="14" customWidth="1"/>
    <col min="3541" max="3541" width="10.5703125" style="14" customWidth="1"/>
    <col min="3542" max="3777" width="9.140625" style="14"/>
    <col min="3778" max="3778" width="28.5703125" style="14" customWidth="1"/>
    <col min="3779" max="3779" width="6" style="14" customWidth="1"/>
    <col min="3780" max="3780" width="5.5703125" style="14" customWidth="1"/>
    <col min="3781" max="3781" width="9.28515625" style="14" customWidth="1"/>
    <col min="3782" max="3782" width="4.7109375" style="14" customWidth="1"/>
    <col min="3783" max="3783" width="6" style="14" customWidth="1"/>
    <col min="3784" max="3784" width="9.140625" style="14"/>
    <col min="3785" max="3785" width="8.5703125" style="14" customWidth="1"/>
    <col min="3786" max="3786" width="8" style="14" customWidth="1"/>
    <col min="3787" max="3787" width="9.42578125" style="14" customWidth="1"/>
    <col min="3788" max="3791" width="9.140625" style="14"/>
    <col min="3792" max="3792" width="5.7109375" style="14" customWidth="1"/>
    <col min="3793" max="3793" width="14.140625" style="14" customWidth="1"/>
    <col min="3794" max="3794" width="9.140625" style="14"/>
    <col min="3795" max="3795" width="7.28515625" style="14" customWidth="1"/>
    <col min="3796" max="3796" width="7.7109375" style="14" customWidth="1"/>
    <col min="3797" max="3797" width="10.5703125" style="14" customWidth="1"/>
    <col min="3798" max="4033" width="9.140625" style="14"/>
    <col min="4034" max="4034" width="28.5703125" style="14" customWidth="1"/>
    <col min="4035" max="4035" width="6" style="14" customWidth="1"/>
    <col min="4036" max="4036" width="5.5703125" style="14" customWidth="1"/>
    <col min="4037" max="4037" width="9.28515625" style="14" customWidth="1"/>
    <col min="4038" max="4038" width="4.7109375" style="14" customWidth="1"/>
    <col min="4039" max="4039" width="6" style="14" customWidth="1"/>
    <col min="4040" max="4040" width="9.140625" style="14"/>
    <col min="4041" max="4041" width="8.5703125" style="14" customWidth="1"/>
    <col min="4042" max="4042" width="8" style="14" customWidth="1"/>
    <col min="4043" max="4043" width="9.42578125" style="14" customWidth="1"/>
    <col min="4044" max="4047" width="9.140625" style="14"/>
    <col min="4048" max="4048" width="5.7109375" style="14" customWidth="1"/>
    <col min="4049" max="4049" width="14.140625" style="14" customWidth="1"/>
    <col min="4050" max="4050" width="9.140625" style="14"/>
    <col min="4051" max="4051" width="7.28515625" style="14" customWidth="1"/>
    <col min="4052" max="4052" width="7.7109375" style="14" customWidth="1"/>
    <col min="4053" max="4053" width="10.5703125" style="14" customWidth="1"/>
    <col min="4054" max="4289" width="9.140625" style="14"/>
    <col min="4290" max="4290" width="28.5703125" style="14" customWidth="1"/>
    <col min="4291" max="4291" width="6" style="14" customWidth="1"/>
    <col min="4292" max="4292" width="5.5703125" style="14" customWidth="1"/>
    <col min="4293" max="4293" width="9.28515625" style="14" customWidth="1"/>
    <col min="4294" max="4294" width="4.7109375" style="14" customWidth="1"/>
    <col min="4295" max="4295" width="6" style="14" customWidth="1"/>
    <col min="4296" max="4296" width="9.140625" style="14"/>
    <col min="4297" max="4297" width="8.5703125" style="14" customWidth="1"/>
    <col min="4298" max="4298" width="8" style="14" customWidth="1"/>
    <col min="4299" max="4299" width="9.42578125" style="14" customWidth="1"/>
    <col min="4300" max="4303" width="9.140625" style="14"/>
    <col min="4304" max="4304" width="5.7109375" style="14" customWidth="1"/>
    <col min="4305" max="4305" width="14.140625" style="14" customWidth="1"/>
    <col min="4306" max="4306" width="9.140625" style="14"/>
    <col min="4307" max="4307" width="7.28515625" style="14" customWidth="1"/>
    <col min="4308" max="4308" width="7.7109375" style="14" customWidth="1"/>
    <col min="4309" max="4309" width="10.5703125" style="14" customWidth="1"/>
    <col min="4310" max="4545" width="9.140625" style="14"/>
    <col min="4546" max="4546" width="28.5703125" style="14" customWidth="1"/>
    <col min="4547" max="4547" width="6" style="14" customWidth="1"/>
    <col min="4548" max="4548" width="5.5703125" style="14" customWidth="1"/>
    <col min="4549" max="4549" width="9.28515625" style="14" customWidth="1"/>
    <col min="4550" max="4550" width="4.7109375" style="14" customWidth="1"/>
    <col min="4551" max="4551" width="6" style="14" customWidth="1"/>
    <col min="4552" max="4552" width="9.140625" style="14"/>
    <col min="4553" max="4553" width="8.5703125" style="14" customWidth="1"/>
    <col min="4554" max="4554" width="8" style="14" customWidth="1"/>
    <col min="4555" max="4555" width="9.42578125" style="14" customWidth="1"/>
    <col min="4556" max="4559" width="9.140625" style="14"/>
    <col min="4560" max="4560" width="5.7109375" style="14" customWidth="1"/>
    <col min="4561" max="4561" width="14.140625" style="14" customWidth="1"/>
    <col min="4562" max="4562" width="9.140625" style="14"/>
    <col min="4563" max="4563" width="7.28515625" style="14" customWidth="1"/>
    <col min="4564" max="4564" width="7.7109375" style="14" customWidth="1"/>
    <col min="4565" max="4565" width="10.5703125" style="14" customWidth="1"/>
    <col min="4566" max="4801" width="9.140625" style="14"/>
    <col min="4802" max="4802" width="28.5703125" style="14" customWidth="1"/>
    <col min="4803" max="4803" width="6" style="14" customWidth="1"/>
    <col min="4804" max="4804" width="5.5703125" style="14" customWidth="1"/>
    <col min="4805" max="4805" width="9.28515625" style="14" customWidth="1"/>
    <col min="4806" max="4806" width="4.7109375" style="14" customWidth="1"/>
    <col min="4807" max="4807" width="6" style="14" customWidth="1"/>
    <col min="4808" max="4808" width="9.140625" style="14"/>
    <col min="4809" max="4809" width="8.5703125" style="14" customWidth="1"/>
    <col min="4810" max="4810" width="8" style="14" customWidth="1"/>
    <col min="4811" max="4811" width="9.42578125" style="14" customWidth="1"/>
    <col min="4812" max="4815" width="9.140625" style="14"/>
    <col min="4816" max="4816" width="5.7109375" style="14" customWidth="1"/>
    <col min="4817" max="4817" width="14.140625" style="14" customWidth="1"/>
    <col min="4818" max="4818" width="9.140625" style="14"/>
    <col min="4819" max="4819" width="7.28515625" style="14" customWidth="1"/>
    <col min="4820" max="4820" width="7.7109375" style="14" customWidth="1"/>
    <col min="4821" max="4821" width="10.5703125" style="14" customWidth="1"/>
    <col min="4822" max="5057" width="9.140625" style="14"/>
    <col min="5058" max="5058" width="28.5703125" style="14" customWidth="1"/>
    <col min="5059" max="5059" width="6" style="14" customWidth="1"/>
    <col min="5060" max="5060" width="5.5703125" style="14" customWidth="1"/>
    <col min="5061" max="5061" width="9.28515625" style="14" customWidth="1"/>
    <col min="5062" max="5062" width="4.7109375" style="14" customWidth="1"/>
    <col min="5063" max="5063" width="6" style="14" customWidth="1"/>
    <col min="5064" max="5064" width="9.140625" style="14"/>
    <col min="5065" max="5065" width="8.5703125" style="14" customWidth="1"/>
    <col min="5066" max="5066" width="8" style="14" customWidth="1"/>
    <col min="5067" max="5067" width="9.42578125" style="14" customWidth="1"/>
    <col min="5068" max="5071" width="9.140625" style="14"/>
    <col min="5072" max="5072" width="5.7109375" style="14" customWidth="1"/>
    <col min="5073" max="5073" width="14.140625" style="14" customWidth="1"/>
    <col min="5074" max="5074" width="9.140625" style="14"/>
    <col min="5075" max="5075" width="7.28515625" style="14" customWidth="1"/>
    <col min="5076" max="5076" width="7.7109375" style="14" customWidth="1"/>
    <col min="5077" max="5077" width="10.5703125" style="14" customWidth="1"/>
    <col min="5078" max="5313" width="9.140625" style="14"/>
    <col min="5314" max="5314" width="28.5703125" style="14" customWidth="1"/>
    <col min="5315" max="5315" width="6" style="14" customWidth="1"/>
    <col min="5316" max="5316" width="5.5703125" style="14" customWidth="1"/>
    <col min="5317" max="5317" width="9.28515625" style="14" customWidth="1"/>
    <col min="5318" max="5318" width="4.7109375" style="14" customWidth="1"/>
    <col min="5319" max="5319" width="6" style="14" customWidth="1"/>
    <col min="5320" max="5320" width="9.140625" style="14"/>
    <col min="5321" max="5321" width="8.5703125" style="14" customWidth="1"/>
    <col min="5322" max="5322" width="8" style="14" customWidth="1"/>
    <col min="5323" max="5323" width="9.42578125" style="14" customWidth="1"/>
    <col min="5324" max="5327" width="9.140625" style="14"/>
    <col min="5328" max="5328" width="5.7109375" style="14" customWidth="1"/>
    <col min="5329" max="5329" width="14.140625" style="14" customWidth="1"/>
    <col min="5330" max="5330" width="9.140625" style="14"/>
    <col min="5331" max="5331" width="7.28515625" style="14" customWidth="1"/>
    <col min="5332" max="5332" width="7.7109375" style="14" customWidth="1"/>
    <col min="5333" max="5333" width="10.5703125" style="14" customWidth="1"/>
    <col min="5334" max="5569" width="9.140625" style="14"/>
    <col min="5570" max="5570" width="28.5703125" style="14" customWidth="1"/>
    <col min="5571" max="5571" width="6" style="14" customWidth="1"/>
    <col min="5572" max="5572" width="5.5703125" style="14" customWidth="1"/>
    <col min="5573" max="5573" width="9.28515625" style="14" customWidth="1"/>
    <col min="5574" max="5574" width="4.7109375" style="14" customWidth="1"/>
    <col min="5575" max="5575" width="6" style="14" customWidth="1"/>
    <col min="5576" max="5576" width="9.140625" style="14"/>
    <col min="5577" max="5577" width="8.5703125" style="14" customWidth="1"/>
    <col min="5578" max="5578" width="8" style="14" customWidth="1"/>
    <col min="5579" max="5579" width="9.42578125" style="14" customWidth="1"/>
    <col min="5580" max="5583" width="9.140625" style="14"/>
    <col min="5584" max="5584" width="5.7109375" style="14" customWidth="1"/>
    <col min="5585" max="5585" width="14.140625" style="14" customWidth="1"/>
    <col min="5586" max="5586" width="9.140625" style="14"/>
    <col min="5587" max="5587" width="7.28515625" style="14" customWidth="1"/>
    <col min="5588" max="5588" width="7.7109375" style="14" customWidth="1"/>
    <col min="5589" max="5589" width="10.5703125" style="14" customWidth="1"/>
    <col min="5590" max="5825" width="9.140625" style="14"/>
    <col min="5826" max="5826" width="28.5703125" style="14" customWidth="1"/>
    <col min="5827" max="5827" width="6" style="14" customWidth="1"/>
    <col min="5828" max="5828" width="5.5703125" style="14" customWidth="1"/>
    <col min="5829" max="5829" width="9.28515625" style="14" customWidth="1"/>
    <col min="5830" max="5830" width="4.7109375" style="14" customWidth="1"/>
    <col min="5831" max="5831" width="6" style="14" customWidth="1"/>
    <col min="5832" max="5832" width="9.140625" style="14"/>
    <col min="5833" max="5833" width="8.5703125" style="14" customWidth="1"/>
    <col min="5834" max="5834" width="8" style="14" customWidth="1"/>
    <col min="5835" max="5835" width="9.42578125" style="14" customWidth="1"/>
    <col min="5836" max="5839" width="9.140625" style="14"/>
    <col min="5840" max="5840" width="5.7109375" style="14" customWidth="1"/>
    <col min="5841" max="5841" width="14.140625" style="14" customWidth="1"/>
    <col min="5842" max="5842" width="9.140625" style="14"/>
    <col min="5843" max="5843" width="7.28515625" style="14" customWidth="1"/>
    <col min="5844" max="5844" width="7.7109375" style="14" customWidth="1"/>
    <col min="5845" max="5845" width="10.5703125" style="14" customWidth="1"/>
    <col min="5846" max="6081" width="9.140625" style="14"/>
    <col min="6082" max="6082" width="28.5703125" style="14" customWidth="1"/>
    <col min="6083" max="6083" width="6" style="14" customWidth="1"/>
    <col min="6084" max="6084" width="5.5703125" style="14" customWidth="1"/>
    <col min="6085" max="6085" width="9.28515625" style="14" customWidth="1"/>
    <col min="6086" max="6086" width="4.7109375" style="14" customWidth="1"/>
    <col min="6087" max="6087" width="6" style="14" customWidth="1"/>
    <col min="6088" max="6088" width="9.140625" style="14"/>
    <col min="6089" max="6089" width="8.5703125" style="14" customWidth="1"/>
    <col min="6090" max="6090" width="8" style="14" customWidth="1"/>
    <col min="6091" max="6091" width="9.42578125" style="14" customWidth="1"/>
    <col min="6092" max="6095" width="9.140625" style="14"/>
    <col min="6096" max="6096" width="5.7109375" style="14" customWidth="1"/>
    <col min="6097" max="6097" width="14.140625" style="14" customWidth="1"/>
    <col min="6098" max="6098" width="9.140625" style="14"/>
    <col min="6099" max="6099" width="7.28515625" style="14" customWidth="1"/>
    <col min="6100" max="6100" width="7.7109375" style="14" customWidth="1"/>
    <col min="6101" max="6101" width="10.5703125" style="14" customWidth="1"/>
    <col min="6102" max="6337" width="9.140625" style="14"/>
    <col min="6338" max="6338" width="28.5703125" style="14" customWidth="1"/>
    <col min="6339" max="6339" width="6" style="14" customWidth="1"/>
    <col min="6340" max="6340" width="5.5703125" style="14" customWidth="1"/>
    <col min="6341" max="6341" width="9.28515625" style="14" customWidth="1"/>
    <col min="6342" max="6342" width="4.7109375" style="14" customWidth="1"/>
    <col min="6343" max="6343" width="6" style="14" customWidth="1"/>
    <col min="6344" max="6344" width="9.140625" style="14"/>
    <col min="6345" max="6345" width="8.5703125" style="14" customWidth="1"/>
    <col min="6346" max="6346" width="8" style="14" customWidth="1"/>
    <col min="6347" max="6347" width="9.42578125" style="14" customWidth="1"/>
    <col min="6348" max="6351" width="9.140625" style="14"/>
    <col min="6352" max="6352" width="5.7109375" style="14" customWidth="1"/>
    <col min="6353" max="6353" width="14.140625" style="14" customWidth="1"/>
    <col min="6354" max="6354" width="9.140625" style="14"/>
    <col min="6355" max="6355" width="7.28515625" style="14" customWidth="1"/>
    <col min="6356" max="6356" width="7.7109375" style="14" customWidth="1"/>
    <col min="6357" max="6357" width="10.5703125" style="14" customWidth="1"/>
    <col min="6358" max="6593" width="9.140625" style="14"/>
    <col min="6594" max="6594" width="28.5703125" style="14" customWidth="1"/>
    <col min="6595" max="6595" width="6" style="14" customWidth="1"/>
    <col min="6596" max="6596" width="5.5703125" style="14" customWidth="1"/>
    <col min="6597" max="6597" width="9.28515625" style="14" customWidth="1"/>
    <col min="6598" max="6598" width="4.7109375" style="14" customWidth="1"/>
    <col min="6599" max="6599" width="6" style="14" customWidth="1"/>
    <col min="6600" max="6600" width="9.140625" style="14"/>
    <col min="6601" max="6601" width="8.5703125" style="14" customWidth="1"/>
    <col min="6602" max="6602" width="8" style="14" customWidth="1"/>
    <col min="6603" max="6603" width="9.42578125" style="14" customWidth="1"/>
    <col min="6604" max="6607" width="9.140625" style="14"/>
    <col min="6608" max="6608" width="5.7109375" style="14" customWidth="1"/>
    <col min="6609" max="6609" width="14.140625" style="14" customWidth="1"/>
    <col min="6610" max="6610" width="9.140625" style="14"/>
    <col min="6611" max="6611" width="7.28515625" style="14" customWidth="1"/>
    <col min="6612" max="6612" width="7.7109375" style="14" customWidth="1"/>
    <col min="6613" max="6613" width="10.5703125" style="14" customWidth="1"/>
    <col min="6614" max="6849" width="9.140625" style="14"/>
    <col min="6850" max="6850" width="28.5703125" style="14" customWidth="1"/>
    <col min="6851" max="6851" width="6" style="14" customWidth="1"/>
    <col min="6852" max="6852" width="5.5703125" style="14" customWidth="1"/>
    <col min="6853" max="6853" width="9.28515625" style="14" customWidth="1"/>
    <col min="6854" max="6854" width="4.7109375" style="14" customWidth="1"/>
    <col min="6855" max="6855" width="6" style="14" customWidth="1"/>
    <col min="6856" max="6856" width="9.140625" style="14"/>
    <col min="6857" max="6857" width="8.5703125" style="14" customWidth="1"/>
    <col min="6858" max="6858" width="8" style="14" customWidth="1"/>
    <col min="6859" max="6859" width="9.42578125" style="14" customWidth="1"/>
    <col min="6860" max="6863" width="9.140625" style="14"/>
    <col min="6864" max="6864" width="5.7109375" style="14" customWidth="1"/>
    <col min="6865" max="6865" width="14.140625" style="14" customWidth="1"/>
    <col min="6866" max="6866" width="9.140625" style="14"/>
    <col min="6867" max="6867" width="7.28515625" style="14" customWidth="1"/>
    <col min="6868" max="6868" width="7.7109375" style="14" customWidth="1"/>
    <col min="6869" max="6869" width="10.5703125" style="14" customWidth="1"/>
    <col min="6870" max="7105" width="9.140625" style="14"/>
    <col min="7106" max="7106" width="28.5703125" style="14" customWidth="1"/>
    <col min="7107" max="7107" width="6" style="14" customWidth="1"/>
    <col min="7108" max="7108" width="5.5703125" style="14" customWidth="1"/>
    <col min="7109" max="7109" width="9.28515625" style="14" customWidth="1"/>
    <col min="7110" max="7110" width="4.7109375" style="14" customWidth="1"/>
    <col min="7111" max="7111" width="6" style="14" customWidth="1"/>
    <col min="7112" max="7112" width="9.140625" style="14"/>
    <col min="7113" max="7113" width="8.5703125" style="14" customWidth="1"/>
    <col min="7114" max="7114" width="8" style="14" customWidth="1"/>
    <col min="7115" max="7115" width="9.42578125" style="14" customWidth="1"/>
    <col min="7116" max="7119" width="9.140625" style="14"/>
    <col min="7120" max="7120" width="5.7109375" style="14" customWidth="1"/>
    <col min="7121" max="7121" width="14.140625" style="14" customWidth="1"/>
    <col min="7122" max="7122" width="9.140625" style="14"/>
    <col min="7123" max="7123" width="7.28515625" style="14" customWidth="1"/>
    <col min="7124" max="7124" width="7.7109375" style="14" customWidth="1"/>
    <col min="7125" max="7125" width="10.5703125" style="14" customWidth="1"/>
    <col min="7126" max="7361" width="9.140625" style="14"/>
    <col min="7362" max="7362" width="28.5703125" style="14" customWidth="1"/>
    <col min="7363" max="7363" width="6" style="14" customWidth="1"/>
    <col min="7364" max="7364" width="5.5703125" style="14" customWidth="1"/>
    <col min="7365" max="7365" width="9.28515625" style="14" customWidth="1"/>
    <col min="7366" max="7366" width="4.7109375" style="14" customWidth="1"/>
    <col min="7367" max="7367" width="6" style="14" customWidth="1"/>
    <col min="7368" max="7368" width="9.140625" style="14"/>
    <col min="7369" max="7369" width="8.5703125" style="14" customWidth="1"/>
    <col min="7370" max="7370" width="8" style="14" customWidth="1"/>
    <col min="7371" max="7371" width="9.42578125" style="14" customWidth="1"/>
    <col min="7372" max="7375" width="9.140625" style="14"/>
    <col min="7376" max="7376" width="5.7109375" style="14" customWidth="1"/>
    <col min="7377" max="7377" width="14.140625" style="14" customWidth="1"/>
    <col min="7378" max="7378" width="9.140625" style="14"/>
    <col min="7379" max="7379" width="7.28515625" style="14" customWidth="1"/>
    <col min="7380" max="7380" width="7.7109375" style="14" customWidth="1"/>
    <col min="7381" max="7381" width="10.5703125" style="14" customWidth="1"/>
    <col min="7382" max="7617" width="9.140625" style="14"/>
    <col min="7618" max="7618" width="28.5703125" style="14" customWidth="1"/>
    <col min="7619" max="7619" width="6" style="14" customWidth="1"/>
    <col min="7620" max="7620" width="5.5703125" style="14" customWidth="1"/>
    <col min="7621" max="7621" width="9.28515625" style="14" customWidth="1"/>
    <col min="7622" max="7622" width="4.7109375" style="14" customWidth="1"/>
    <col min="7623" max="7623" width="6" style="14" customWidth="1"/>
    <col min="7624" max="7624" width="9.140625" style="14"/>
    <col min="7625" max="7625" width="8.5703125" style="14" customWidth="1"/>
    <col min="7626" max="7626" width="8" style="14" customWidth="1"/>
    <col min="7627" max="7627" width="9.42578125" style="14" customWidth="1"/>
    <col min="7628" max="7631" width="9.140625" style="14"/>
    <col min="7632" max="7632" width="5.7109375" style="14" customWidth="1"/>
    <col min="7633" max="7633" width="14.140625" style="14" customWidth="1"/>
    <col min="7634" max="7634" width="9.140625" style="14"/>
    <col min="7635" max="7635" width="7.28515625" style="14" customWidth="1"/>
    <col min="7636" max="7636" width="7.7109375" style="14" customWidth="1"/>
    <col min="7637" max="7637" width="10.5703125" style="14" customWidth="1"/>
    <col min="7638" max="7873" width="9.140625" style="14"/>
    <col min="7874" max="7874" width="28.5703125" style="14" customWidth="1"/>
    <col min="7875" max="7875" width="6" style="14" customWidth="1"/>
    <col min="7876" max="7876" width="5.5703125" style="14" customWidth="1"/>
    <col min="7877" max="7877" width="9.28515625" style="14" customWidth="1"/>
    <col min="7878" max="7878" width="4.7109375" style="14" customWidth="1"/>
    <col min="7879" max="7879" width="6" style="14" customWidth="1"/>
    <col min="7880" max="7880" width="9.140625" style="14"/>
    <col min="7881" max="7881" width="8.5703125" style="14" customWidth="1"/>
    <col min="7882" max="7882" width="8" style="14" customWidth="1"/>
    <col min="7883" max="7883" width="9.42578125" style="14" customWidth="1"/>
    <col min="7884" max="7887" width="9.140625" style="14"/>
    <col min="7888" max="7888" width="5.7109375" style="14" customWidth="1"/>
    <col min="7889" max="7889" width="14.140625" style="14" customWidth="1"/>
    <col min="7890" max="7890" width="9.140625" style="14"/>
    <col min="7891" max="7891" width="7.28515625" style="14" customWidth="1"/>
    <col min="7892" max="7892" width="7.7109375" style="14" customWidth="1"/>
    <col min="7893" max="7893" width="10.5703125" style="14" customWidth="1"/>
    <col min="7894" max="8129" width="9.140625" style="14"/>
    <col min="8130" max="8130" width="28.5703125" style="14" customWidth="1"/>
    <col min="8131" max="8131" width="6" style="14" customWidth="1"/>
    <col min="8132" max="8132" width="5.5703125" style="14" customWidth="1"/>
    <col min="8133" max="8133" width="9.28515625" style="14" customWidth="1"/>
    <col min="8134" max="8134" width="4.7109375" style="14" customWidth="1"/>
    <col min="8135" max="8135" width="6" style="14" customWidth="1"/>
    <col min="8136" max="8136" width="9.140625" style="14"/>
    <col min="8137" max="8137" width="8.5703125" style="14" customWidth="1"/>
    <col min="8138" max="8138" width="8" style="14" customWidth="1"/>
    <col min="8139" max="8139" width="9.42578125" style="14" customWidth="1"/>
    <col min="8140" max="8143" width="9.140625" style="14"/>
    <col min="8144" max="8144" width="5.7109375" style="14" customWidth="1"/>
    <col min="8145" max="8145" width="14.140625" style="14" customWidth="1"/>
    <col min="8146" max="8146" width="9.140625" style="14"/>
    <col min="8147" max="8147" width="7.28515625" style="14" customWidth="1"/>
    <col min="8148" max="8148" width="7.7109375" style="14" customWidth="1"/>
    <col min="8149" max="8149" width="10.5703125" style="14" customWidth="1"/>
    <col min="8150" max="8385" width="9.140625" style="14"/>
    <col min="8386" max="8386" width="28.5703125" style="14" customWidth="1"/>
    <col min="8387" max="8387" width="6" style="14" customWidth="1"/>
    <col min="8388" max="8388" width="5.5703125" style="14" customWidth="1"/>
    <col min="8389" max="8389" width="9.28515625" style="14" customWidth="1"/>
    <col min="8390" max="8390" width="4.7109375" style="14" customWidth="1"/>
    <col min="8391" max="8391" width="6" style="14" customWidth="1"/>
    <col min="8392" max="8392" width="9.140625" style="14"/>
    <col min="8393" max="8393" width="8.5703125" style="14" customWidth="1"/>
    <col min="8394" max="8394" width="8" style="14" customWidth="1"/>
    <col min="8395" max="8395" width="9.42578125" style="14" customWidth="1"/>
    <col min="8396" max="8399" width="9.140625" style="14"/>
    <col min="8400" max="8400" width="5.7109375" style="14" customWidth="1"/>
    <col min="8401" max="8401" width="14.140625" style="14" customWidth="1"/>
    <col min="8402" max="8402" width="9.140625" style="14"/>
    <col min="8403" max="8403" width="7.28515625" style="14" customWidth="1"/>
    <col min="8404" max="8404" width="7.7109375" style="14" customWidth="1"/>
    <col min="8405" max="8405" width="10.5703125" style="14" customWidth="1"/>
    <col min="8406" max="8641" width="9.140625" style="14"/>
    <col min="8642" max="8642" width="28.5703125" style="14" customWidth="1"/>
    <col min="8643" max="8643" width="6" style="14" customWidth="1"/>
    <col min="8644" max="8644" width="5.5703125" style="14" customWidth="1"/>
    <col min="8645" max="8645" width="9.28515625" style="14" customWidth="1"/>
    <col min="8646" max="8646" width="4.7109375" style="14" customWidth="1"/>
    <col min="8647" max="8647" width="6" style="14" customWidth="1"/>
    <col min="8648" max="8648" width="9.140625" style="14"/>
    <col min="8649" max="8649" width="8.5703125" style="14" customWidth="1"/>
    <col min="8650" max="8650" width="8" style="14" customWidth="1"/>
    <col min="8651" max="8651" width="9.42578125" style="14" customWidth="1"/>
    <col min="8652" max="8655" width="9.140625" style="14"/>
    <col min="8656" max="8656" width="5.7109375" style="14" customWidth="1"/>
    <col min="8657" max="8657" width="14.140625" style="14" customWidth="1"/>
    <col min="8658" max="8658" width="9.140625" style="14"/>
    <col min="8659" max="8659" width="7.28515625" style="14" customWidth="1"/>
    <col min="8660" max="8660" width="7.7109375" style="14" customWidth="1"/>
    <col min="8661" max="8661" width="10.5703125" style="14" customWidth="1"/>
    <col min="8662" max="8897" width="9.140625" style="14"/>
    <col min="8898" max="8898" width="28.5703125" style="14" customWidth="1"/>
    <col min="8899" max="8899" width="6" style="14" customWidth="1"/>
    <col min="8900" max="8900" width="5.5703125" style="14" customWidth="1"/>
    <col min="8901" max="8901" width="9.28515625" style="14" customWidth="1"/>
    <col min="8902" max="8902" width="4.7109375" style="14" customWidth="1"/>
    <col min="8903" max="8903" width="6" style="14" customWidth="1"/>
    <col min="8904" max="8904" width="9.140625" style="14"/>
    <col min="8905" max="8905" width="8.5703125" style="14" customWidth="1"/>
    <col min="8906" max="8906" width="8" style="14" customWidth="1"/>
    <col min="8907" max="8907" width="9.42578125" style="14" customWidth="1"/>
    <col min="8908" max="8911" width="9.140625" style="14"/>
    <col min="8912" max="8912" width="5.7109375" style="14" customWidth="1"/>
    <col min="8913" max="8913" width="14.140625" style="14" customWidth="1"/>
    <col min="8914" max="8914" width="9.140625" style="14"/>
    <col min="8915" max="8915" width="7.28515625" style="14" customWidth="1"/>
    <col min="8916" max="8916" width="7.7109375" style="14" customWidth="1"/>
    <col min="8917" max="8917" width="10.5703125" style="14" customWidth="1"/>
    <col min="8918" max="9153" width="9.140625" style="14"/>
    <col min="9154" max="9154" width="28.5703125" style="14" customWidth="1"/>
    <col min="9155" max="9155" width="6" style="14" customWidth="1"/>
    <col min="9156" max="9156" width="5.5703125" style="14" customWidth="1"/>
    <col min="9157" max="9157" width="9.28515625" style="14" customWidth="1"/>
    <col min="9158" max="9158" width="4.7109375" style="14" customWidth="1"/>
    <col min="9159" max="9159" width="6" style="14" customWidth="1"/>
    <col min="9160" max="9160" width="9.140625" style="14"/>
    <col min="9161" max="9161" width="8.5703125" style="14" customWidth="1"/>
    <col min="9162" max="9162" width="8" style="14" customWidth="1"/>
    <col min="9163" max="9163" width="9.42578125" style="14" customWidth="1"/>
    <col min="9164" max="9167" width="9.140625" style="14"/>
    <col min="9168" max="9168" width="5.7109375" style="14" customWidth="1"/>
    <col min="9169" max="9169" width="14.140625" style="14" customWidth="1"/>
    <col min="9170" max="9170" width="9.140625" style="14"/>
    <col min="9171" max="9171" width="7.28515625" style="14" customWidth="1"/>
    <col min="9172" max="9172" width="7.7109375" style="14" customWidth="1"/>
    <col min="9173" max="9173" width="10.5703125" style="14" customWidth="1"/>
    <col min="9174" max="9409" width="9.140625" style="14"/>
    <col min="9410" max="9410" width="28.5703125" style="14" customWidth="1"/>
    <col min="9411" max="9411" width="6" style="14" customWidth="1"/>
    <col min="9412" max="9412" width="5.5703125" style="14" customWidth="1"/>
    <col min="9413" max="9413" width="9.28515625" style="14" customWidth="1"/>
    <col min="9414" max="9414" width="4.7109375" style="14" customWidth="1"/>
    <col min="9415" max="9415" width="6" style="14" customWidth="1"/>
    <col min="9416" max="9416" width="9.140625" style="14"/>
    <col min="9417" max="9417" width="8.5703125" style="14" customWidth="1"/>
    <col min="9418" max="9418" width="8" style="14" customWidth="1"/>
    <col min="9419" max="9419" width="9.42578125" style="14" customWidth="1"/>
    <col min="9420" max="9423" width="9.140625" style="14"/>
    <col min="9424" max="9424" width="5.7109375" style="14" customWidth="1"/>
    <col min="9425" max="9425" width="14.140625" style="14" customWidth="1"/>
    <col min="9426" max="9426" width="9.140625" style="14"/>
    <col min="9427" max="9427" width="7.28515625" style="14" customWidth="1"/>
    <col min="9428" max="9428" width="7.7109375" style="14" customWidth="1"/>
    <col min="9429" max="9429" width="10.5703125" style="14" customWidth="1"/>
    <col min="9430" max="9665" width="9.140625" style="14"/>
    <col min="9666" max="9666" width="28.5703125" style="14" customWidth="1"/>
    <col min="9667" max="9667" width="6" style="14" customWidth="1"/>
    <col min="9668" max="9668" width="5.5703125" style="14" customWidth="1"/>
    <col min="9669" max="9669" width="9.28515625" style="14" customWidth="1"/>
    <col min="9670" max="9670" width="4.7109375" style="14" customWidth="1"/>
    <col min="9671" max="9671" width="6" style="14" customWidth="1"/>
    <col min="9672" max="9672" width="9.140625" style="14"/>
    <col min="9673" max="9673" width="8.5703125" style="14" customWidth="1"/>
    <col min="9674" max="9674" width="8" style="14" customWidth="1"/>
    <col min="9675" max="9675" width="9.42578125" style="14" customWidth="1"/>
    <col min="9676" max="9679" width="9.140625" style="14"/>
    <col min="9680" max="9680" width="5.7109375" style="14" customWidth="1"/>
    <col min="9681" max="9681" width="14.140625" style="14" customWidth="1"/>
    <col min="9682" max="9682" width="9.140625" style="14"/>
    <col min="9683" max="9683" width="7.28515625" style="14" customWidth="1"/>
    <col min="9684" max="9684" width="7.7109375" style="14" customWidth="1"/>
    <col min="9685" max="9685" width="10.5703125" style="14" customWidth="1"/>
    <col min="9686" max="9921" width="9.140625" style="14"/>
    <col min="9922" max="9922" width="28.5703125" style="14" customWidth="1"/>
    <col min="9923" max="9923" width="6" style="14" customWidth="1"/>
    <col min="9924" max="9924" width="5.5703125" style="14" customWidth="1"/>
    <col min="9925" max="9925" width="9.28515625" style="14" customWidth="1"/>
    <col min="9926" max="9926" width="4.7109375" style="14" customWidth="1"/>
    <col min="9927" max="9927" width="6" style="14" customWidth="1"/>
    <col min="9928" max="9928" width="9.140625" style="14"/>
    <col min="9929" max="9929" width="8.5703125" style="14" customWidth="1"/>
    <col min="9930" max="9930" width="8" style="14" customWidth="1"/>
    <col min="9931" max="9931" width="9.42578125" style="14" customWidth="1"/>
    <col min="9932" max="9935" width="9.140625" style="14"/>
    <col min="9936" max="9936" width="5.7109375" style="14" customWidth="1"/>
    <col min="9937" max="9937" width="14.140625" style="14" customWidth="1"/>
    <col min="9938" max="9938" width="9.140625" style="14"/>
    <col min="9939" max="9939" width="7.28515625" style="14" customWidth="1"/>
    <col min="9940" max="9940" width="7.7109375" style="14" customWidth="1"/>
    <col min="9941" max="9941" width="10.5703125" style="14" customWidth="1"/>
    <col min="9942" max="10177" width="9.140625" style="14"/>
    <col min="10178" max="10178" width="28.5703125" style="14" customWidth="1"/>
    <col min="10179" max="10179" width="6" style="14" customWidth="1"/>
    <col min="10180" max="10180" width="5.5703125" style="14" customWidth="1"/>
    <col min="10181" max="10181" width="9.28515625" style="14" customWidth="1"/>
    <col min="10182" max="10182" width="4.7109375" style="14" customWidth="1"/>
    <col min="10183" max="10183" width="6" style="14" customWidth="1"/>
    <col min="10184" max="10184" width="9.140625" style="14"/>
    <col min="10185" max="10185" width="8.5703125" style="14" customWidth="1"/>
    <col min="10186" max="10186" width="8" style="14" customWidth="1"/>
    <col min="10187" max="10187" width="9.42578125" style="14" customWidth="1"/>
    <col min="10188" max="10191" width="9.140625" style="14"/>
    <col min="10192" max="10192" width="5.7109375" style="14" customWidth="1"/>
    <col min="10193" max="10193" width="14.140625" style="14" customWidth="1"/>
    <col min="10194" max="10194" width="9.140625" style="14"/>
    <col min="10195" max="10195" width="7.28515625" style="14" customWidth="1"/>
    <col min="10196" max="10196" width="7.7109375" style="14" customWidth="1"/>
    <col min="10197" max="10197" width="10.5703125" style="14" customWidth="1"/>
    <col min="10198" max="10433" width="9.140625" style="14"/>
    <col min="10434" max="10434" width="28.5703125" style="14" customWidth="1"/>
    <col min="10435" max="10435" width="6" style="14" customWidth="1"/>
    <col min="10436" max="10436" width="5.5703125" style="14" customWidth="1"/>
    <col min="10437" max="10437" width="9.28515625" style="14" customWidth="1"/>
    <col min="10438" max="10438" width="4.7109375" style="14" customWidth="1"/>
    <col min="10439" max="10439" width="6" style="14" customWidth="1"/>
    <col min="10440" max="10440" width="9.140625" style="14"/>
    <col min="10441" max="10441" width="8.5703125" style="14" customWidth="1"/>
    <col min="10442" max="10442" width="8" style="14" customWidth="1"/>
    <col min="10443" max="10443" width="9.42578125" style="14" customWidth="1"/>
    <col min="10444" max="10447" width="9.140625" style="14"/>
    <col min="10448" max="10448" width="5.7109375" style="14" customWidth="1"/>
    <col min="10449" max="10449" width="14.140625" style="14" customWidth="1"/>
    <col min="10450" max="10450" width="9.140625" style="14"/>
    <col min="10451" max="10451" width="7.28515625" style="14" customWidth="1"/>
    <col min="10452" max="10452" width="7.7109375" style="14" customWidth="1"/>
    <col min="10453" max="10453" width="10.5703125" style="14" customWidth="1"/>
    <col min="10454" max="10689" width="9.140625" style="14"/>
    <col min="10690" max="10690" width="28.5703125" style="14" customWidth="1"/>
    <col min="10691" max="10691" width="6" style="14" customWidth="1"/>
    <col min="10692" max="10692" width="5.5703125" style="14" customWidth="1"/>
    <col min="10693" max="10693" width="9.28515625" style="14" customWidth="1"/>
    <col min="10694" max="10694" width="4.7109375" style="14" customWidth="1"/>
    <col min="10695" max="10695" width="6" style="14" customWidth="1"/>
    <col min="10696" max="10696" width="9.140625" style="14"/>
    <col min="10697" max="10697" width="8.5703125" style="14" customWidth="1"/>
    <col min="10698" max="10698" width="8" style="14" customWidth="1"/>
    <col min="10699" max="10699" width="9.42578125" style="14" customWidth="1"/>
    <col min="10700" max="10703" width="9.140625" style="14"/>
    <col min="10704" max="10704" width="5.7109375" style="14" customWidth="1"/>
    <col min="10705" max="10705" width="14.140625" style="14" customWidth="1"/>
    <col min="10706" max="10706" width="9.140625" style="14"/>
    <col min="10707" max="10707" width="7.28515625" style="14" customWidth="1"/>
    <col min="10708" max="10708" width="7.7109375" style="14" customWidth="1"/>
    <col min="10709" max="10709" width="10.5703125" style="14" customWidth="1"/>
    <col min="10710" max="10945" width="9.140625" style="14"/>
    <col min="10946" max="10946" width="28.5703125" style="14" customWidth="1"/>
    <col min="10947" max="10947" width="6" style="14" customWidth="1"/>
    <col min="10948" max="10948" width="5.5703125" style="14" customWidth="1"/>
    <col min="10949" max="10949" width="9.28515625" style="14" customWidth="1"/>
    <col min="10950" max="10950" width="4.7109375" style="14" customWidth="1"/>
    <col min="10951" max="10951" width="6" style="14" customWidth="1"/>
    <col min="10952" max="10952" width="9.140625" style="14"/>
    <col min="10953" max="10953" width="8.5703125" style="14" customWidth="1"/>
    <col min="10954" max="10954" width="8" style="14" customWidth="1"/>
    <col min="10955" max="10955" width="9.42578125" style="14" customWidth="1"/>
    <col min="10956" max="10959" width="9.140625" style="14"/>
    <col min="10960" max="10960" width="5.7109375" style="14" customWidth="1"/>
    <col min="10961" max="10961" width="14.140625" style="14" customWidth="1"/>
    <col min="10962" max="10962" width="9.140625" style="14"/>
    <col min="10963" max="10963" width="7.28515625" style="14" customWidth="1"/>
    <col min="10964" max="10964" width="7.7109375" style="14" customWidth="1"/>
    <col min="10965" max="10965" width="10.5703125" style="14" customWidth="1"/>
    <col min="10966" max="11201" width="9.140625" style="14"/>
    <col min="11202" max="11202" width="28.5703125" style="14" customWidth="1"/>
    <col min="11203" max="11203" width="6" style="14" customWidth="1"/>
    <col min="11204" max="11204" width="5.5703125" style="14" customWidth="1"/>
    <col min="11205" max="11205" width="9.28515625" style="14" customWidth="1"/>
    <col min="11206" max="11206" width="4.7109375" style="14" customWidth="1"/>
    <col min="11207" max="11207" width="6" style="14" customWidth="1"/>
    <col min="11208" max="11208" width="9.140625" style="14"/>
    <col min="11209" max="11209" width="8.5703125" style="14" customWidth="1"/>
    <col min="11210" max="11210" width="8" style="14" customWidth="1"/>
    <col min="11211" max="11211" width="9.42578125" style="14" customWidth="1"/>
    <col min="11212" max="11215" width="9.140625" style="14"/>
    <col min="11216" max="11216" width="5.7109375" style="14" customWidth="1"/>
    <col min="11217" max="11217" width="14.140625" style="14" customWidth="1"/>
    <col min="11218" max="11218" width="9.140625" style="14"/>
    <col min="11219" max="11219" width="7.28515625" style="14" customWidth="1"/>
    <col min="11220" max="11220" width="7.7109375" style="14" customWidth="1"/>
    <col min="11221" max="11221" width="10.5703125" style="14" customWidth="1"/>
    <col min="11222" max="11457" width="9.140625" style="14"/>
    <col min="11458" max="11458" width="28.5703125" style="14" customWidth="1"/>
    <col min="11459" max="11459" width="6" style="14" customWidth="1"/>
    <col min="11460" max="11460" width="5.5703125" style="14" customWidth="1"/>
    <col min="11461" max="11461" width="9.28515625" style="14" customWidth="1"/>
    <col min="11462" max="11462" width="4.7109375" style="14" customWidth="1"/>
    <col min="11463" max="11463" width="6" style="14" customWidth="1"/>
    <col min="11464" max="11464" width="9.140625" style="14"/>
    <col min="11465" max="11465" width="8.5703125" style="14" customWidth="1"/>
    <col min="11466" max="11466" width="8" style="14" customWidth="1"/>
    <col min="11467" max="11467" width="9.42578125" style="14" customWidth="1"/>
    <col min="11468" max="11471" width="9.140625" style="14"/>
    <col min="11472" max="11472" width="5.7109375" style="14" customWidth="1"/>
    <col min="11473" max="11473" width="14.140625" style="14" customWidth="1"/>
    <col min="11474" max="11474" width="9.140625" style="14"/>
    <col min="11475" max="11475" width="7.28515625" style="14" customWidth="1"/>
    <col min="11476" max="11476" width="7.7109375" style="14" customWidth="1"/>
    <col min="11477" max="11477" width="10.5703125" style="14" customWidth="1"/>
    <col min="11478" max="11713" width="9.140625" style="14"/>
    <col min="11714" max="11714" width="28.5703125" style="14" customWidth="1"/>
    <col min="11715" max="11715" width="6" style="14" customWidth="1"/>
    <col min="11716" max="11716" width="5.5703125" style="14" customWidth="1"/>
    <col min="11717" max="11717" width="9.28515625" style="14" customWidth="1"/>
    <col min="11718" max="11718" width="4.7109375" style="14" customWidth="1"/>
    <col min="11719" max="11719" width="6" style="14" customWidth="1"/>
    <col min="11720" max="11720" width="9.140625" style="14"/>
    <col min="11721" max="11721" width="8.5703125" style="14" customWidth="1"/>
    <col min="11722" max="11722" width="8" style="14" customWidth="1"/>
    <col min="11723" max="11723" width="9.42578125" style="14" customWidth="1"/>
    <col min="11724" max="11727" width="9.140625" style="14"/>
    <col min="11728" max="11728" width="5.7109375" style="14" customWidth="1"/>
    <col min="11729" max="11729" width="14.140625" style="14" customWidth="1"/>
    <col min="11730" max="11730" width="9.140625" style="14"/>
    <col min="11731" max="11731" width="7.28515625" style="14" customWidth="1"/>
    <col min="11732" max="11732" width="7.7109375" style="14" customWidth="1"/>
    <col min="11733" max="11733" width="10.5703125" style="14" customWidth="1"/>
    <col min="11734" max="11969" width="9.140625" style="14"/>
    <col min="11970" max="11970" width="28.5703125" style="14" customWidth="1"/>
    <col min="11971" max="11971" width="6" style="14" customWidth="1"/>
    <col min="11972" max="11972" width="5.5703125" style="14" customWidth="1"/>
    <col min="11973" max="11973" width="9.28515625" style="14" customWidth="1"/>
    <col min="11974" max="11974" width="4.7109375" style="14" customWidth="1"/>
    <col min="11975" max="11975" width="6" style="14" customWidth="1"/>
    <col min="11976" max="11976" width="9.140625" style="14"/>
    <col min="11977" max="11977" width="8.5703125" style="14" customWidth="1"/>
    <col min="11978" max="11978" width="8" style="14" customWidth="1"/>
    <col min="11979" max="11979" width="9.42578125" style="14" customWidth="1"/>
    <col min="11980" max="11983" width="9.140625" style="14"/>
    <col min="11984" max="11984" width="5.7109375" style="14" customWidth="1"/>
    <col min="11985" max="11985" width="14.140625" style="14" customWidth="1"/>
    <col min="11986" max="11986" width="9.140625" style="14"/>
    <col min="11987" max="11987" width="7.28515625" style="14" customWidth="1"/>
    <col min="11988" max="11988" width="7.7109375" style="14" customWidth="1"/>
    <col min="11989" max="11989" width="10.5703125" style="14" customWidth="1"/>
    <col min="11990" max="12225" width="9.140625" style="14"/>
    <col min="12226" max="12226" width="28.5703125" style="14" customWidth="1"/>
    <col min="12227" max="12227" width="6" style="14" customWidth="1"/>
    <col min="12228" max="12228" width="5.5703125" style="14" customWidth="1"/>
    <col min="12229" max="12229" width="9.28515625" style="14" customWidth="1"/>
    <col min="12230" max="12230" width="4.7109375" style="14" customWidth="1"/>
    <col min="12231" max="12231" width="6" style="14" customWidth="1"/>
    <col min="12232" max="12232" width="9.140625" style="14"/>
    <col min="12233" max="12233" width="8.5703125" style="14" customWidth="1"/>
    <col min="12234" max="12234" width="8" style="14" customWidth="1"/>
    <col min="12235" max="12235" width="9.42578125" style="14" customWidth="1"/>
    <col min="12236" max="12239" width="9.140625" style="14"/>
    <col min="12240" max="12240" width="5.7109375" style="14" customWidth="1"/>
    <col min="12241" max="12241" width="14.140625" style="14" customWidth="1"/>
    <col min="12242" max="12242" width="9.140625" style="14"/>
    <col min="12243" max="12243" width="7.28515625" style="14" customWidth="1"/>
    <col min="12244" max="12244" width="7.7109375" style="14" customWidth="1"/>
    <col min="12245" max="12245" width="10.5703125" style="14" customWidth="1"/>
    <col min="12246" max="12481" width="9.140625" style="14"/>
    <col min="12482" max="12482" width="28.5703125" style="14" customWidth="1"/>
    <col min="12483" max="12483" width="6" style="14" customWidth="1"/>
    <col min="12484" max="12484" width="5.5703125" style="14" customWidth="1"/>
    <col min="12485" max="12485" width="9.28515625" style="14" customWidth="1"/>
    <col min="12486" max="12486" width="4.7109375" style="14" customWidth="1"/>
    <col min="12487" max="12487" width="6" style="14" customWidth="1"/>
    <col min="12488" max="12488" width="9.140625" style="14"/>
    <col min="12489" max="12489" width="8.5703125" style="14" customWidth="1"/>
    <col min="12490" max="12490" width="8" style="14" customWidth="1"/>
    <col min="12491" max="12491" width="9.42578125" style="14" customWidth="1"/>
    <col min="12492" max="12495" width="9.140625" style="14"/>
    <col min="12496" max="12496" width="5.7109375" style="14" customWidth="1"/>
    <col min="12497" max="12497" width="14.140625" style="14" customWidth="1"/>
    <col min="12498" max="12498" width="9.140625" style="14"/>
    <col min="12499" max="12499" width="7.28515625" style="14" customWidth="1"/>
    <col min="12500" max="12500" width="7.7109375" style="14" customWidth="1"/>
    <col min="12501" max="12501" width="10.5703125" style="14" customWidth="1"/>
    <col min="12502" max="12737" width="9.140625" style="14"/>
    <col min="12738" max="12738" width="28.5703125" style="14" customWidth="1"/>
    <col min="12739" max="12739" width="6" style="14" customWidth="1"/>
    <col min="12740" max="12740" width="5.5703125" style="14" customWidth="1"/>
    <col min="12741" max="12741" width="9.28515625" style="14" customWidth="1"/>
    <col min="12742" max="12742" width="4.7109375" style="14" customWidth="1"/>
    <col min="12743" max="12743" width="6" style="14" customWidth="1"/>
    <col min="12744" max="12744" width="9.140625" style="14"/>
    <col min="12745" max="12745" width="8.5703125" style="14" customWidth="1"/>
    <col min="12746" max="12746" width="8" style="14" customWidth="1"/>
    <col min="12747" max="12747" width="9.42578125" style="14" customWidth="1"/>
    <col min="12748" max="12751" width="9.140625" style="14"/>
    <col min="12752" max="12752" width="5.7109375" style="14" customWidth="1"/>
    <col min="12753" max="12753" width="14.140625" style="14" customWidth="1"/>
    <col min="12754" max="12754" width="9.140625" style="14"/>
    <col min="12755" max="12755" width="7.28515625" style="14" customWidth="1"/>
    <col min="12756" max="12756" width="7.7109375" style="14" customWidth="1"/>
    <col min="12757" max="12757" width="10.5703125" style="14" customWidth="1"/>
    <col min="12758" max="12993" width="9.140625" style="14"/>
    <col min="12994" max="12994" width="28.5703125" style="14" customWidth="1"/>
    <col min="12995" max="12995" width="6" style="14" customWidth="1"/>
    <col min="12996" max="12996" width="5.5703125" style="14" customWidth="1"/>
    <col min="12997" max="12997" width="9.28515625" style="14" customWidth="1"/>
    <col min="12998" max="12998" width="4.7109375" style="14" customWidth="1"/>
    <col min="12999" max="12999" width="6" style="14" customWidth="1"/>
    <col min="13000" max="13000" width="9.140625" style="14"/>
    <col min="13001" max="13001" width="8.5703125" style="14" customWidth="1"/>
    <col min="13002" max="13002" width="8" style="14" customWidth="1"/>
    <col min="13003" max="13003" width="9.42578125" style="14" customWidth="1"/>
    <col min="13004" max="13007" width="9.140625" style="14"/>
    <col min="13008" max="13008" width="5.7109375" style="14" customWidth="1"/>
    <col min="13009" max="13009" width="14.140625" style="14" customWidth="1"/>
    <col min="13010" max="13010" width="9.140625" style="14"/>
    <col min="13011" max="13011" width="7.28515625" style="14" customWidth="1"/>
    <col min="13012" max="13012" width="7.7109375" style="14" customWidth="1"/>
    <col min="13013" max="13013" width="10.5703125" style="14" customWidth="1"/>
    <col min="13014" max="13249" width="9.140625" style="14"/>
    <col min="13250" max="13250" width="28.5703125" style="14" customWidth="1"/>
    <col min="13251" max="13251" width="6" style="14" customWidth="1"/>
    <col min="13252" max="13252" width="5.5703125" style="14" customWidth="1"/>
    <col min="13253" max="13253" width="9.28515625" style="14" customWidth="1"/>
    <col min="13254" max="13254" width="4.7109375" style="14" customWidth="1"/>
    <col min="13255" max="13255" width="6" style="14" customWidth="1"/>
    <col min="13256" max="13256" width="9.140625" style="14"/>
    <col min="13257" max="13257" width="8.5703125" style="14" customWidth="1"/>
    <col min="13258" max="13258" width="8" style="14" customWidth="1"/>
    <col min="13259" max="13259" width="9.42578125" style="14" customWidth="1"/>
    <col min="13260" max="13263" width="9.140625" style="14"/>
    <col min="13264" max="13264" width="5.7109375" style="14" customWidth="1"/>
    <col min="13265" max="13265" width="14.140625" style="14" customWidth="1"/>
    <col min="13266" max="13266" width="9.140625" style="14"/>
    <col min="13267" max="13267" width="7.28515625" style="14" customWidth="1"/>
    <col min="13268" max="13268" width="7.7109375" style="14" customWidth="1"/>
    <col min="13269" max="13269" width="10.5703125" style="14" customWidth="1"/>
    <col min="13270" max="13505" width="9.140625" style="14"/>
    <col min="13506" max="13506" width="28.5703125" style="14" customWidth="1"/>
    <col min="13507" max="13507" width="6" style="14" customWidth="1"/>
    <col min="13508" max="13508" width="5.5703125" style="14" customWidth="1"/>
    <col min="13509" max="13509" width="9.28515625" style="14" customWidth="1"/>
    <col min="13510" max="13510" width="4.7109375" style="14" customWidth="1"/>
    <col min="13511" max="13511" width="6" style="14" customWidth="1"/>
    <col min="13512" max="13512" width="9.140625" style="14"/>
    <col min="13513" max="13513" width="8.5703125" style="14" customWidth="1"/>
    <col min="13514" max="13514" width="8" style="14" customWidth="1"/>
    <col min="13515" max="13515" width="9.42578125" style="14" customWidth="1"/>
    <col min="13516" max="13519" width="9.140625" style="14"/>
    <col min="13520" max="13520" width="5.7109375" style="14" customWidth="1"/>
    <col min="13521" max="13521" width="14.140625" style="14" customWidth="1"/>
    <col min="13522" max="13522" width="9.140625" style="14"/>
    <col min="13523" max="13523" width="7.28515625" style="14" customWidth="1"/>
    <col min="13524" max="13524" width="7.7109375" style="14" customWidth="1"/>
    <col min="13525" max="13525" width="10.5703125" style="14" customWidth="1"/>
    <col min="13526" max="13761" width="9.140625" style="14"/>
    <col min="13762" max="13762" width="28.5703125" style="14" customWidth="1"/>
    <col min="13763" max="13763" width="6" style="14" customWidth="1"/>
    <col min="13764" max="13764" width="5.5703125" style="14" customWidth="1"/>
    <col min="13765" max="13765" width="9.28515625" style="14" customWidth="1"/>
    <col min="13766" max="13766" width="4.7109375" style="14" customWidth="1"/>
    <col min="13767" max="13767" width="6" style="14" customWidth="1"/>
    <col min="13768" max="13768" width="9.140625" style="14"/>
    <col min="13769" max="13769" width="8.5703125" style="14" customWidth="1"/>
    <col min="13770" max="13770" width="8" style="14" customWidth="1"/>
    <col min="13771" max="13771" width="9.42578125" style="14" customWidth="1"/>
    <col min="13772" max="13775" width="9.140625" style="14"/>
    <col min="13776" max="13776" width="5.7109375" style="14" customWidth="1"/>
    <col min="13777" max="13777" width="14.140625" style="14" customWidth="1"/>
    <col min="13778" max="13778" width="9.140625" style="14"/>
    <col min="13779" max="13779" width="7.28515625" style="14" customWidth="1"/>
    <col min="13780" max="13780" width="7.7109375" style="14" customWidth="1"/>
    <col min="13781" max="13781" width="10.5703125" style="14" customWidth="1"/>
    <col min="13782" max="14017" width="9.140625" style="14"/>
    <col min="14018" max="14018" width="28.5703125" style="14" customWidth="1"/>
    <col min="14019" max="14019" width="6" style="14" customWidth="1"/>
    <col min="14020" max="14020" width="5.5703125" style="14" customWidth="1"/>
    <col min="14021" max="14021" width="9.28515625" style="14" customWidth="1"/>
    <col min="14022" max="14022" width="4.7109375" style="14" customWidth="1"/>
    <col min="14023" max="14023" width="6" style="14" customWidth="1"/>
    <col min="14024" max="14024" width="9.140625" style="14"/>
    <col min="14025" max="14025" width="8.5703125" style="14" customWidth="1"/>
    <col min="14026" max="14026" width="8" style="14" customWidth="1"/>
    <col min="14027" max="14027" width="9.42578125" style="14" customWidth="1"/>
    <col min="14028" max="14031" width="9.140625" style="14"/>
    <col min="14032" max="14032" width="5.7109375" style="14" customWidth="1"/>
    <col min="14033" max="14033" width="14.140625" style="14" customWidth="1"/>
    <col min="14034" max="14034" width="9.140625" style="14"/>
    <col min="14035" max="14035" width="7.28515625" style="14" customWidth="1"/>
    <col min="14036" max="14036" width="7.7109375" style="14" customWidth="1"/>
    <col min="14037" max="14037" width="10.5703125" style="14" customWidth="1"/>
    <col min="14038" max="14273" width="9.140625" style="14"/>
    <col min="14274" max="14274" width="28.5703125" style="14" customWidth="1"/>
    <col min="14275" max="14275" width="6" style="14" customWidth="1"/>
    <col min="14276" max="14276" width="5.5703125" style="14" customWidth="1"/>
    <col min="14277" max="14277" width="9.28515625" style="14" customWidth="1"/>
    <col min="14278" max="14278" width="4.7109375" style="14" customWidth="1"/>
    <col min="14279" max="14279" width="6" style="14" customWidth="1"/>
    <col min="14280" max="14280" width="9.140625" style="14"/>
    <col min="14281" max="14281" width="8.5703125" style="14" customWidth="1"/>
    <col min="14282" max="14282" width="8" style="14" customWidth="1"/>
    <col min="14283" max="14283" width="9.42578125" style="14" customWidth="1"/>
    <col min="14284" max="14287" width="9.140625" style="14"/>
    <col min="14288" max="14288" width="5.7109375" style="14" customWidth="1"/>
    <col min="14289" max="14289" width="14.140625" style="14" customWidth="1"/>
    <col min="14290" max="14290" width="9.140625" style="14"/>
    <col min="14291" max="14291" width="7.28515625" style="14" customWidth="1"/>
    <col min="14292" max="14292" width="7.7109375" style="14" customWidth="1"/>
    <col min="14293" max="14293" width="10.5703125" style="14" customWidth="1"/>
    <col min="14294" max="14529" width="9.140625" style="14"/>
    <col min="14530" max="14530" width="28.5703125" style="14" customWidth="1"/>
    <col min="14531" max="14531" width="6" style="14" customWidth="1"/>
    <col min="14532" max="14532" width="5.5703125" style="14" customWidth="1"/>
    <col min="14533" max="14533" width="9.28515625" style="14" customWidth="1"/>
    <col min="14534" max="14534" width="4.7109375" style="14" customWidth="1"/>
    <col min="14535" max="14535" width="6" style="14" customWidth="1"/>
    <col min="14536" max="14536" width="9.140625" style="14"/>
    <col min="14537" max="14537" width="8.5703125" style="14" customWidth="1"/>
    <col min="14538" max="14538" width="8" style="14" customWidth="1"/>
    <col min="14539" max="14539" width="9.42578125" style="14" customWidth="1"/>
    <col min="14540" max="14543" width="9.140625" style="14"/>
    <col min="14544" max="14544" width="5.7109375" style="14" customWidth="1"/>
    <col min="14545" max="14545" width="14.140625" style="14" customWidth="1"/>
    <col min="14546" max="14546" width="9.140625" style="14"/>
    <col min="14547" max="14547" width="7.28515625" style="14" customWidth="1"/>
    <col min="14548" max="14548" width="7.7109375" style="14" customWidth="1"/>
    <col min="14549" max="14549" width="10.5703125" style="14" customWidth="1"/>
    <col min="14550" max="14785" width="9.140625" style="14"/>
    <col min="14786" max="14786" width="28.5703125" style="14" customWidth="1"/>
    <col min="14787" max="14787" width="6" style="14" customWidth="1"/>
    <col min="14788" max="14788" width="5.5703125" style="14" customWidth="1"/>
    <col min="14789" max="14789" width="9.28515625" style="14" customWidth="1"/>
    <col min="14790" max="14790" width="4.7109375" style="14" customWidth="1"/>
    <col min="14791" max="14791" width="6" style="14" customWidth="1"/>
    <col min="14792" max="14792" width="9.140625" style="14"/>
    <col min="14793" max="14793" width="8.5703125" style="14" customWidth="1"/>
    <col min="14794" max="14794" width="8" style="14" customWidth="1"/>
    <col min="14795" max="14795" width="9.42578125" style="14" customWidth="1"/>
    <col min="14796" max="14799" width="9.140625" style="14"/>
    <col min="14800" max="14800" width="5.7109375" style="14" customWidth="1"/>
    <col min="14801" max="14801" width="14.140625" style="14" customWidth="1"/>
    <col min="14802" max="14802" width="9.140625" style="14"/>
    <col min="14803" max="14803" width="7.28515625" style="14" customWidth="1"/>
    <col min="14804" max="14804" width="7.7109375" style="14" customWidth="1"/>
    <col min="14805" max="14805" width="10.5703125" style="14" customWidth="1"/>
    <col min="14806" max="15041" width="9.140625" style="14"/>
    <col min="15042" max="15042" width="28.5703125" style="14" customWidth="1"/>
    <col min="15043" max="15043" width="6" style="14" customWidth="1"/>
    <col min="15044" max="15044" width="5.5703125" style="14" customWidth="1"/>
    <col min="15045" max="15045" width="9.28515625" style="14" customWidth="1"/>
    <col min="15046" max="15046" width="4.7109375" style="14" customWidth="1"/>
    <col min="15047" max="15047" width="6" style="14" customWidth="1"/>
    <col min="15048" max="15048" width="9.140625" style="14"/>
    <col min="15049" max="15049" width="8.5703125" style="14" customWidth="1"/>
    <col min="15050" max="15050" width="8" style="14" customWidth="1"/>
    <col min="15051" max="15051" width="9.42578125" style="14" customWidth="1"/>
    <col min="15052" max="15055" width="9.140625" style="14"/>
    <col min="15056" max="15056" width="5.7109375" style="14" customWidth="1"/>
    <col min="15057" max="15057" width="14.140625" style="14" customWidth="1"/>
    <col min="15058" max="15058" width="9.140625" style="14"/>
    <col min="15059" max="15059" width="7.28515625" style="14" customWidth="1"/>
    <col min="15060" max="15060" width="7.7109375" style="14" customWidth="1"/>
    <col min="15061" max="15061" width="10.5703125" style="14" customWidth="1"/>
    <col min="15062" max="15297" width="9.140625" style="14"/>
    <col min="15298" max="15298" width="28.5703125" style="14" customWidth="1"/>
    <col min="15299" max="15299" width="6" style="14" customWidth="1"/>
    <col min="15300" max="15300" width="5.5703125" style="14" customWidth="1"/>
    <col min="15301" max="15301" width="9.28515625" style="14" customWidth="1"/>
    <col min="15302" max="15302" width="4.7109375" style="14" customWidth="1"/>
    <col min="15303" max="15303" width="6" style="14" customWidth="1"/>
    <col min="15304" max="15304" width="9.140625" style="14"/>
    <col min="15305" max="15305" width="8.5703125" style="14" customWidth="1"/>
    <col min="15306" max="15306" width="8" style="14" customWidth="1"/>
    <col min="15307" max="15307" width="9.42578125" style="14" customWidth="1"/>
    <col min="15308" max="15311" width="9.140625" style="14"/>
    <col min="15312" max="15312" width="5.7109375" style="14" customWidth="1"/>
    <col min="15313" max="15313" width="14.140625" style="14" customWidth="1"/>
    <col min="15314" max="15314" width="9.140625" style="14"/>
    <col min="15315" max="15315" width="7.28515625" style="14" customWidth="1"/>
    <col min="15316" max="15316" width="7.7109375" style="14" customWidth="1"/>
    <col min="15317" max="15317" width="10.5703125" style="14" customWidth="1"/>
    <col min="15318" max="15553" width="9.140625" style="14"/>
    <col min="15554" max="15554" width="28.5703125" style="14" customWidth="1"/>
    <col min="15555" max="15555" width="6" style="14" customWidth="1"/>
    <col min="15556" max="15556" width="5.5703125" style="14" customWidth="1"/>
    <col min="15557" max="15557" width="9.28515625" style="14" customWidth="1"/>
    <col min="15558" max="15558" width="4.7109375" style="14" customWidth="1"/>
    <col min="15559" max="15559" width="6" style="14" customWidth="1"/>
    <col min="15560" max="15560" width="9.140625" style="14"/>
    <col min="15561" max="15561" width="8.5703125" style="14" customWidth="1"/>
    <col min="15562" max="15562" width="8" style="14" customWidth="1"/>
    <col min="15563" max="15563" width="9.42578125" style="14" customWidth="1"/>
    <col min="15564" max="15567" width="9.140625" style="14"/>
    <col min="15568" max="15568" width="5.7109375" style="14" customWidth="1"/>
    <col min="15569" max="15569" width="14.140625" style="14" customWidth="1"/>
    <col min="15570" max="15570" width="9.140625" style="14"/>
    <col min="15571" max="15571" width="7.28515625" style="14" customWidth="1"/>
    <col min="15572" max="15572" width="7.7109375" style="14" customWidth="1"/>
    <col min="15573" max="15573" width="10.5703125" style="14" customWidth="1"/>
    <col min="15574" max="15809" width="9.140625" style="14"/>
    <col min="15810" max="15810" width="28.5703125" style="14" customWidth="1"/>
    <col min="15811" max="15811" width="6" style="14" customWidth="1"/>
    <col min="15812" max="15812" width="5.5703125" style="14" customWidth="1"/>
    <col min="15813" max="15813" width="9.28515625" style="14" customWidth="1"/>
    <col min="15814" max="15814" width="4.7109375" style="14" customWidth="1"/>
    <col min="15815" max="15815" width="6" style="14" customWidth="1"/>
    <col min="15816" max="15816" width="9.140625" style="14"/>
    <col min="15817" max="15817" width="8.5703125" style="14" customWidth="1"/>
    <col min="15818" max="15818" width="8" style="14" customWidth="1"/>
    <col min="15819" max="15819" width="9.42578125" style="14" customWidth="1"/>
    <col min="15820" max="15823" width="9.140625" style="14"/>
    <col min="15824" max="15824" width="5.7109375" style="14" customWidth="1"/>
    <col min="15825" max="15825" width="14.140625" style="14" customWidth="1"/>
    <col min="15826" max="15826" width="9.140625" style="14"/>
    <col min="15827" max="15827" width="7.28515625" style="14" customWidth="1"/>
    <col min="15828" max="15828" width="7.7109375" style="14" customWidth="1"/>
    <col min="15829" max="15829" width="10.5703125" style="14" customWidth="1"/>
    <col min="15830" max="16065" width="9.140625" style="14"/>
    <col min="16066" max="16066" width="28.5703125" style="14" customWidth="1"/>
    <col min="16067" max="16067" width="6" style="14" customWidth="1"/>
    <col min="16068" max="16068" width="5.5703125" style="14" customWidth="1"/>
    <col min="16069" max="16069" width="9.28515625" style="14" customWidth="1"/>
    <col min="16070" max="16070" width="4.7109375" style="14" customWidth="1"/>
    <col min="16071" max="16071" width="6" style="14" customWidth="1"/>
    <col min="16072" max="16072" width="9.140625" style="14"/>
    <col min="16073" max="16073" width="8.5703125" style="14" customWidth="1"/>
    <col min="16074" max="16074" width="8" style="14" customWidth="1"/>
    <col min="16075" max="16075" width="9.42578125" style="14" customWidth="1"/>
    <col min="16076" max="16079" width="9.140625" style="14"/>
    <col min="16080" max="16080" width="5.7109375" style="14" customWidth="1"/>
    <col min="16081" max="16081" width="14.140625" style="14" customWidth="1"/>
    <col min="16082" max="16082" width="9.140625" style="14"/>
    <col min="16083" max="16083" width="7.28515625" style="14" customWidth="1"/>
    <col min="16084" max="16084" width="7.7109375" style="14" customWidth="1"/>
    <col min="16085" max="16085" width="10.5703125" style="14" customWidth="1"/>
    <col min="16086" max="16384" width="9.140625" style="14"/>
  </cols>
  <sheetData>
    <row r="1" spans="1:7">
      <c r="C1" s="120"/>
      <c r="D1" s="121"/>
    </row>
    <row r="2" spans="1:7" ht="57" customHeight="1">
      <c r="A2" s="592" t="s">
        <v>241</v>
      </c>
      <c r="B2" s="592"/>
      <c r="C2" s="592"/>
      <c r="D2" s="592"/>
      <c r="E2" s="592"/>
    </row>
    <row r="3" spans="1:7" ht="37.5" customHeight="1">
      <c r="A3" s="313"/>
      <c r="B3" s="313"/>
      <c r="C3" s="313"/>
      <c r="D3" s="313"/>
      <c r="E3" s="313"/>
    </row>
    <row r="4" spans="1:7">
      <c r="B4" s="121"/>
      <c r="C4" s="120"/>
      <c r="D4" s="122"/>
    </row>
    <row r="5" spans="1:7">
      <c r="A5" s="3" t="s">
        <v>100</v>
      </c>
      <c r="B5" s="4">
        <v>2023</v>
      </c>
      <c r="D5" s="277"/>
    </row>
    <row r="6" spans="1:7">
      <c r="A6" s="3" t="s">
        <v>101</v>
      </c>
      <c r="B6" s="4" t="s">
        <v>102</v>
      </c>
      <c r="D6" s="6"/>
    </row>
    <row r="7" spans="1:7">
      <c r="A7" s="3" t="s">
        <v>103</v>
      </c>
      <c r="B7" s="4" t="s">
        <v>104</v>
      </c>
      <c r="D7" s="33"/>
    </row>
    <row r="8" spans="1:7" s="42" customFormat="1" ht="25.5" customHeight="1">
      <c r="A8" s="3" t="s">
        <v>105</v>
      </c>
      <c r="B8" s="573" t="s">
        <v>90</v>
      </c>
      <c r="C8" s="573"/>
      <c r="D8" s="573"/>
      <c r="E8" s="573"/>
    </row>
    <row r="9" spans="1:7" s="42" customFormat="1">
      <c r="A9" s="3" t="s">
        <v>106</v>
      </c>
      <c r="B9" s="4" t="s">
        <v>107</v>
      </c>
      <c r="D9" s="33"/>
      <c r="E9" s="119"/>
    </row>
    <row r="10" spans="1:7" s="42" customFormat="1">
      <c r="A10" s="4" t="s">
        <v>298</v>
      </c>
      <c r="B10" s="42" t="s">
        <v>474</v>
      </c>
      <c r="D10" s="33"/>
      <c r="E10" s="119"/>
    </row>
    <row r="11" spans="1:7" s="42" customFormat="1">
      <c r="A11" s="4"/>
      <c r="D11" s="33"/>
      <c r="E11" s="119"/>
    </row>
    <row r="12" spans="1:7" s="42" customFormat="1" ht="38.25">
      <c r="A12" s="290" t="s">
        <v>152</v>
      </c>
      <c r="B12" s="290" t="s">
        <v>121</v>
      </c>
      <c r="C12" s="290" t="s">
        <v>153</v>
      </c>
      <c r="D12" s="290" t="s">
        <v>163</v>
      </c>
      <c r="E12" s="290" t="s">
        <v>164</v>
      </c>
    </row>
    <row r="13" spans="1:7" s="42" customFormat="1">
      <c r="A13" s="257">
        <v>1</v>
      </c>
      <c r="B13" s="257">
        <v>2</v>
      </c>
      <c r="C13" s="257">
        <v>3</v>
      </c>
      <c r="D13" s="259">
        <v>4</v>
      </c>
      <c r="E13" s="257">
        <v>5</v>
      </c>
    </row>
    <row r="14" spans="1:7" s="42" customFormat="1" ht="12.75" customHeight="1">
      <c r="A14" s="258"/>
      <c r="B14" s="257"/>
      <c r="C14" s="257"/>
      <c r="D14" s="259" t="s">
        <v>10</v>
      </c>
      <c r="E14" s="257" t="s">
        <v>38</v>
      </c>
    </row>
    <row r="15" spans="1:7" s="312" customFormat="1" ht="22.5" customHeight="1">
      <c r="A15" s="310" t="s">
        <v>176</v>
      </c>
      <c r="B15" s="194"/>
      <c r="C15" s="194"/>
      <c r="D15" s="194"/>
      <c r="E15" s="195">
        <f>SUM(E16:E26)</f>
        <v>1390.8780000000002</v>
      </c>
    </row>
    <row r="16" spans="1:7" s="42" customFormat="1">
      <c r="A16" s="258" t="s">
        <v>167</v>
      </c>
      <c r="B16" s="257" t="s">
        <v>172</v>
      </c>
      <c r="C16" s="257">
        <v>12</v>
      </c>
      <c r="D16" s="126">
        <v>11396</v>
      </c>
      <c r="E16" s="126">
        <f>C16*D16/1000</f>
        <v>136.75200000000001</v>
      </c>
      <c r="G16" s="42" t="s">
        <v>87</v>
      </c>
    </row>
    <row r="17" spans="1:5" s="42" customFormat="1">
      <c r="A17" s="258" t="s">
        <v>445</v>
      </c>
      <c r="B17" s="257" t="s">
        <v>172</v>
      </c>
      <c r="C17" s="257">
        <v>7</v>
      </c>
      <c r="D17" s="126">
        <v>15680</v>
      </c>
      <c r="E17" s="126">
        <f t="shared" ref="E17:E23" si="0">C17*D17/1000</f>
        <v>109.76</v>
      </c>
    </row>
    <row r="18" spans="1:5">
      <c r="A18" s="258" t="s">
        <v>165</v>
      </c>
      <c r="B18" s="257" t="s">
        <v>172</v>
      </c>
      <c r="C18" s="257">
        <v>1</v>
      </c>
      <c r="D18" s="126">
        <v>78400</v>
      </c>
      <c r="E18" s="126">
        <f t="shared" si="0"/>
        <v>78.400000000000006</v>
      </c>
    </row>
    <row r="19" spans="1:5" ht="25.5">
      <c r="A19" s="258" t="s">
        <v>166</v>
      </c>
      <c r="B19" s="257" t="s">
        <v>172</v>
      </c>
      <c r="C19" s="257">
        <v>12</v>
      </c>
      <c r="D19" s="126">
        <v>9333</v>
      </c>
      <c r="E19" s="126">
        <f t="shared" si="0"/>
        <v>111.996</v>
      </c>
    </row>
    <row r="20" spans="1:5" ht="25.5">
      <c r="A20" s="258" t="s">
        <v>168</v>
      </c>
      <c r="B20" s="257" t="s">
        <v>172</v>
      </c>
      <c r="C20" s="257">
        <v>12</v>
      </c>
      <c r="D20" s="259">
        <v>3658</v>
      </c>
      <c r="E20" s="126">
        <f t="shared" si="0"/>
        <v>43.896000000000001</v>
      </c>
    </row>
    <row r="21" spans="1:5">
      <c r="A21" s="258" t="s">
        <v>169</v>
      </c>
      <c r="B21" s="257" t="s">
        <v>172</v>
      </c>
      <c r="C21" s="257">
        <v>1</v>
      </c>
      <c r="D21" s="259">
        <v>10810</v>
      </c>
      <c r="E21" s="126">
        <f t="shared" si="0"/>
        <v>10.81</v>
      </c>
    </row>
    <row r="22" spans="1:5" ht="25.5">
      <c r="A22" s="198" t="s">
        <v>170</v>
      </c>
      <c r="B22" s="257" t="s">
        <v>172</v>
      </c>
      <c r="C22" s="197">
        <v>12</v>
      </c>
      <c r="D22" s="199">
        <v>35420</v>
      </c>
      <c r="E22" s="126">
        <f t="shared" si="0"/>
        <v>425.04</v>
      </c>
    </row>
    <row r="23" spans="1:5">
      <c r="A23" s="255" t="s">
        <v>171</v>
      </c>
      <c r="B23" s="257" t="s">
        <v>172</v>
      </c>
      <c r="C23" s="254">
        <v>12</v>
      </c>
      <c r="D23" s="256">
        <v>20700</v>
      </c>
      <c r="E23" s="126">
        <f t="shared" si="0"/>
        <v>248.4</v>
      </c>
    </row>
    <row r="24" spans="1:5" ht="25.5">
      <c r="A24" s="258" t="s">
        <v>444</v>
      </c>
      <c r="B24" s="257" t="s">
        <v>172</v>
      </c>
      <c r="C24" s="257">
        <v>1</v>
      </c>
      <c r="D24" s="259">
        <v>61824</v>
      </c>
      <c r="E24" s="126">
        <f t="shared" ref="E24:E25" si="1">C24*D24/1000</f>
        <v>61.823999999999998</v>
      </c>
    </row>
    <row r="25" spans="1:5">
      <c r="A25" s="258" t="s">
        <v>453</v>
      </c>
      <c r="B25" s="257" t="s">
        <v>172</v>
      </c>
      <c r="C25" s="257">
        <v>1</v>
      </c>
      <c r="D25" s="259">
        <v>53000</v>
      </c>
      <c r="E25" s="126">
        <f t="shared" si="1"/>
        <v>53</v>
      </c>
    </row>
    <row r="26" spans="1:5">
      <c r="A26" s="258" t="s">
        <v>454</v>
      </c>
      <c r="B26" s="257" t="s">
        <v>220</v>
      </c>
      <c r="C26" s="257">
        <v>6</v>
      </c>
      <c r="D26" s="259">
        <v>18500</v>
      </c>
      <c r="E26" s="126">
        <f t="shared" ref="E26" si="2">C26*D26/1000</f>
        <v>111</v>
      </c>
    </row>
    <row r="27" spans="1:5" s="176" customFormat="1" ht="21" customHeight="1">
      <c r="A27" s="311" t="s">
        <v>173</v>
      </c>
      <c r="B27" s="194"/>
      <c r="C27" s="194"/>
      <c r="D27" s="194"/>
      <c r="E27" s="195">
        <f>SUM(E28:E29)</f>
        <v>1534.75</v>
      </c>
    </row>
    <row r="28" spans="1:5" ht="25.5">
      <c r="A28" s="125" t="s">
        <v>174</v>
      </c>
      <c r="B28" s="124" t="s">
        <v>172</v>
      </c>
      <c r="C28" s="124">
        <v>1</v>
      </c>
      <c r="D28" s="113">
        <v>534750</v>
      </c>
      <c r="E28" s="127">
        <f>C28*D28/1000</f>
        <v>534.75</v>
      </c>
    </row>
    <row r="29" spans="1:5" s="165" customFormat="1" ht="27.75" customHeight="1">
      <c r="A29" s="116" t="s">
        <v>175</v>
      </c>
      <c r="B29" s="113" t="s">
        <v>172</v>
      </c>
      <c r="C29" s="113">
        <v>1</v>
      </c>
      <c r="D29" s="113">
        <v>1000000</v>
      </c>
      <c r="E29" s="127">
        <f>C29*D29/1000</f>
        <v>1000</v>
      </c>
    </row>
    <row r="30" spans="1:5" ht="16.5" customHeight="1">
      <c r="A30" s="128" t="s">
        <v>186</v>
      </c>
      <c r="B30" s="124"/>
      <c r="C30" s="124"/>
      <c r="D30" s="113"/>
      <c r="E30" s="129">
        <f>E15+E27</f>
        <v>2925.6280000000002</v>
      </c>
    </row>
    <row r="32" spans="1:5">
      <c r="A32" s="130"/>
      <c r="B32" s="74"/>
      <c r="C32" s="74"/>
      <c r="D32" s="131"/>
      <c r="E32" s="74"/>
    </row>
    <row r="33" spans="1:5" ht="11.25" customHeight="1">
      <c r="A33" s="130"/>
      <c r="B33" s="74"/>
      <c r="C33" s="74"/>
      <c r="D33" s="131"/>
      <c r="E33" s="74"/>
    </row>
    <row r="34" spans="1:5" ht="11.25" customHeight="1">
      <c r="A34" s="130"/>
      <c r="B34" s="74"/>
      <c r="C34" s="74"/>
      <c r="D34" s="131"/>
      <c r="E34" s="74"/>
    </row>
    <row r="35" spans="1:5" ht="11.25" customHeight="1">
      <c r="A35" s="237" t="s">
        <v>2</v>
      </c>
      <c r="B35" s="84"/>
      <c r="C35" s="84" t="s">
        <v>82</v>
      </c>
    </row>
    <row r="36" spans="1:5" ht="11.25" customHeight="1">
      <c r="A36" s="84"/>
      <c r="B36" s="84"/>
      <c r="C36" s="84"/>
    </row>
    <row r="37" spans="1:5" ht="11.25" customHeight="1">
      <c r="A37" s="84" t="s">
        <v>95</v>
      </c>
      <c r="B37" s="84"/>
      <c r="C37" s="84" t="s">
        <v>71</v>
      </c>
    </row>
    <row r="38" spans="1:5" ht="11.25" customHeight="1"/>
    <row r="39" spans="1:5" ht="11.25" customHeight="1"/>
    <row r="40" spans="1:5" ht="11.25" customHeight="1"/>
    <row r="42" spans="1:5" ht="31.5" customHeight="1"/>
    <row r="43" spans="1:5" ht="42.75" customHeight="1"/>
    <row r="44" spans="1:5" ht="22.5" customHeight="1"/>
  </sheetData>
  <mergeCells count="2">
    <mergeCell ref="A2:E2"/>
    <mergeCell ref="B8:E8"/>
  </mergeCells>
  <pageMargins left="0.78740157480314965" right="0.39370078740157483" top="0.59055118110236227" bottom="0.59055118110236227" header="0.31496062992125984" footer="0.31496062992125984"/>
  <pageSetup paperSize="9" scale="9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3"/>
  <sheetViews>
    <sheetView workbookViewId="0">
      <selection activeCell="E9" sqref="E9:G9"/>
    </sheetView>
  </sheetViews>
  <sheetFormatPr defaultRowHeight="15"/>
  <cols>
    <col min="1" max="1" width="3.42578125" style="132" customWidth="1"/>
    <col min="2" max="2" width="11.5703125" style="133" customWidth="1"/>
    <col min="3" max="3" width="7.28515625" style="133" customWidth="1"/>
    <col min="4" max="4" width="7.7109375" style="133" customWidth="1"/>
    <col min="5" max="5" width="9.7109375" style="133" customWidth="1"/>
    <col min="6" max="6" width="11.85546875" style="133" customWidth="1"/>
    <col min="7" max="7" width="12.28515625" style="133" customWidth="1"/>
    <col min="8" max="8" width="11.42578125" style="133" customWidth="1"/>
    <col min="9" max="9" width="9.140625" style="133"/>
    <col min="10" max="256" width="9.140625" style="132"/>
    <col min="257" max="257" width="3.42578125" style="132" customWidth="1"/>
    <col min="258" max="258" width="18.28515625" style="132" customWidth="1"/>
    <col min="259" max="259" width="6.28515625" style="132" customWidth="1"/>
    <col min="260" max="260" width="7.7109375" style="132" customWidth="1"/>
    <col min="261" max="261" width="9.7109375" style="132" customWidth="1"/>
    <col min="262" max="262" width="11.85546875" style="132" customWidth="1"/>
    <col min="263" max="263" width="12.28515625" style="132" customWidth="1"/>
    <col min="264" max="264" width="11.42578125" style="132" customWidth="1"/>
    <col min="265" max="512" width="9.140625" style="132"/>
    <col min="513" max="513" width="3.42578125" style="132" customWidth="1"/>
    <col min="514" max="514" width="18.28515625" style="132" customWidth="1"/>
    <col min="515" max="515" width="6.28515625" style="132" customWidth="1"/>
    <col min="516" max="516" width="7.7109375" style="132" customWidth="1"/>
    <col min="517" max="517" width="9.7109375" style="132" customWidth="1"/>
    <col min="518" max="518" width="11.85546875" style="132" customWidth="1"/>
    <col min="519" max="519" width="12.28515625" style="132" customWidth="1"/>
    <col min="520" max="520" width="11.42578125" style="132" customWidth="1"/>
    <col min="521" max="768" width="9.140625" style="132"/>
    <col min="769" max="769" width="3.42578125" style="132" customWidth="1"/>
    <col min="770" max="770" width="18.28515625" style="132" customWidth="1"/>
    <col min="771" max="771" width="6.28515625" style="132" customWidth="1"/>
    <col min="772" max="772" width="7.7109375" style="132" customWidth="1"/>
    <col min="773" max="773" width="9.7109375" style="132" customWidth="1"/>
    <col min="774" max="774" width="11.85546875" style="132" customWidth="1"/>
    <col min="775" max="775" width="12.28515625" style="132" customWidth="1"/>
    <col min="776" max="776" width="11.42578125" style="132" customWidth="1"/>
    <col min="777" max="1024" width="9.140625" style="132"/>
    <col min="1025" max="1025" width="3.42578125" style="132" customWidth="1"/>
    <col min="1026" max="1026" width="18.28515625" style="132" customWidth="1"/>
    <col min="1027" max="1027" width="6.28515625" style="132" customWidth="1"/>
    <col min="1028" max="1028" width="7.7109375" style="132" customWidth="1"/>
    <col min="1029" max="1029" width="9.7109375" style="132" customWidth="1"/>
    <col min="1030" max="1030" width="11.85546875" style="132" customWidth="1"/>
    <col min="1031" max="1031" width="12.28515625" style="132" customWidth="1"/>
    <col min="1032" max="1032" width="11.42578125" style="132" customWidth="1"/>
    <col min="1033" max="1280" width="9.140625" style="132"/>
    <col min="1281" max="1281" width="3.42578125" style="132" customWidth="1"/>
    <col min="1282" max="1282" width="18.28515625" style="132" customWidth="1"/>
    <col min="1283" max="1283" width="6.28515625" style="132" customWidth="1"/>
    <col min="1284" max="1284" width="7.7109375" style="132" customWidth="1"/>
    <col min="1285" max="1285" width="9.7109375" style="132" customWidth="1"/>
    <col min="1286" max="1286" width="11.85546875" style="132" customWidth="1"/>
    <col min="1287" max="1287" width="12.28515625" style="132" customWidth="1"/>
    <col min="1288" max="1288" width="11.42578125" style="132" customWidth="1"/>
    <col min="1289" max="1536" width="9.140625" style="132"/>
    <col min="1537" max="1537" width="3.42578125" style="132" customWidth="1"/>
    <col min="1538" max="1538" width="18.28515625" style="132" customWidth="1"/>
    <col min="1539" max="1539" width="6.28515625" style="132" customWidth="1"/>
    <col min="1540" max="1540" width="7.7109375" style="132" customWidth="1"/>
    <col min="1541" max="1541" width="9.7109375" style="132" customWidth="1"/>
    <col min="1542" max="1542" width="11.85546875" style="132" customWidth="1"/>
    <col min="1543" max="1543" width="12.28515625" style="132" customWidth="1"/>
    <col min="1544" max="1544" width="11.42578125" style="132" customWidth="1"/>
    <col min="1545" max="1792" width="9.140625" style="132"/>
    <col min="1793" max="1793" width="3.42578125" style="132" customWidth="1"/>
    <col min="1794" max="1794" width="18.28515625" style="132" customWidth="1"/>
    <col min="1795" max="1795" width="6.28515625" style="132" customWidth="1"/>
    <col min="1796" max="1796" width="7.7109375" style="132" customWidth="1"/>
    <col min="1797" max="1797" width="9.7109375" style="132" customWidth="1"/>
    <col min="1798" max="1798" width="11.85546875" style="132" customWidth="1"/>
    <col min="1799" max="1799" width="12.28515625" style="132" customWidth="1"/>
    <col min="1800" max="1800" width="11.42578125" style="132" customWidth="1"/>
    <col min="1801" max="2048" width="9.140625" style="132"/>
    <col min="2049" max="2049" width="3.42578125" style="132" customWidth="1"/>
    <col min="2050" max="2050" width="18.28515625" style="132" customWidth="1"/>
    <col min="2051" max="2051" width="6.28515625" style="132" customWidth="1"/>
    <col min="2052" max="2052" width="7.7109375" style="132" customWidth="1"/>
    <col min="2053" max="2053" width="9.7109375" style="132" customWidth="1"/>
    <col min="2054" max="2054" width="11.85546875" style="132" customWidth="1"/>
    <col min="2055" max="2055" width="12.28515625" style="132" customWidth="1"/>
    <col min="2056" max="2056" width="11.42578125" style="132" customWidth="1"/>
    <col min="2057" max="2304" width="9.140625" style="132"/>
    <col min="2305" max="2305" width="3.42578125" style="132" customWidth="1"/>
    <col min="2306" max="2306" width="18.28515625" style="132" customWidth="1"/>
    <col min="2307" max="2307" width="6.28515625" style="132" customWidth="1"/>
    <col min="2308" max="2308" width="7.7109375" style="132" customWidth="1"/>
    <col min="2309" max="2309" width="9.7109375" style="132" customWidth="1"/>
    <col min="2310" max="2310" width="11.85546875" style="132" customWidth="1"/>
    <col min="2311" max="2311" width="12.28515625" style="132" customWidth="1"/>
    <col min="2312" max="2312" width="11.42578125" style="132" customWidth="1"/>
    <col min="2313" max="2560" width="9.140625" style="132"/>
    <col min="2561" max="2561" width="3.42578125" style="132" customWidth="1"/>
    <col min="2562" max="2562" width="18.28515625" style="132" customWidth="1"/>
    <col min="2563" max="2563" width="6.28515625" style="132" customWidth="1"/>
    <col min="2564" max="2564" width="7.7109375" style="132" customWidth="1"/>
    <col min="2565" max="2565" width="9.7109375" style="132" customWidth="1"/>
    <col min="2566" max="2566" width="11.85546875" style="132" customWidth="1"/>
    <col min="2567" max="2567" width="12.28515625" style="132" customWidth="1"/>
    <col min="2568" max="2568" width="11.42578125" style="132" customWidth="1"/>
    <col min="2569" max="2816" width="9.140625" style="132"/>
    <col min="2817" max="2817" width="3.42578125" style="132" customWidth="1"/>
    <col min="2818" max="2818" width="18.28515625" style="132" customWidth="1"/>
    <col min="2819" max="2819" width="6.28515625" style="132" customWidth="1"/>
    <col min="2820" max="2820" width="7.7109375" style="132" customWidth="1"/>
    <col min="2821" max="2821" width="9.7109375" style="132" customWidth="1"/>
    <col min="2822" max="2822" width="11.85546875" style="132" customWidth="1"/>
    <col min="2823" max="2823" width="12.28515625" style="132" customWidth="1"/>
    <col min="2824" max="2824" width="11.42578125" style="132" customWidth="1"/>
    <col min="2825" max="3072" width="9.140625" style="132"/>
    <col min="3073" max="3073" width="3.42578125" style="132" customWidth="1"/>
    <col min="3074" max="3074" width="18.28515625" style="132" customWidth="1"/>
    <col min="3075" max="3075" width="6.28515625" style="132" customWidth="1"/>
    <col min="3076" max="3076" width="7.7109375" style="132" customWidth="1"/>
    <col min="3077" max="3077" width="9.7109375" style="132" customWidth="1"/>
    <col min="3078" max="3078" width="11.85546875" style="132" customWidth="1"/>
    <col min="3079" max="3079" width="12.28515625" style="132" customWidth="1"/>
    <col min="3080" max="3080" width="11.42578125" style="132" customWidth="1"/>
    <col min="3081" max="3328" width="9.140625" style="132"/>
    <col min="3329" max="3329" width="3.42578125" style="132" customWidth="1"/>
    <col min="3330" max="3330" width="18.28515625" style="132" customWidth="1"/>
    <col min="3331" max="3331" width="6.28515625" style="132" customWidth="1"/>
    <col min="3332" max="3332" width="7.7109375" style="132" customWidth="1"/>
    <col min="3333" max="3333" width="9.7109375" style="132" customWidth="1"/>
    <col min="3334" max="3334" width="11.85546875" style="132" customWidth="1"/>
    <col min="3335" max="3335" width="12.28515625" style="132" customWidth="1"/>
    <col min="3336" max="3336" width="11.42578125" style="132" customWidth="1"/>
    <col min="3337" max="3584" width="9.140625" style="132"/>
    <col min="3585" max="3585" width="3.42578125" style="132" customWidth="1"/>
    <col min="3586" max="3586" width="18.28515625" style="132" customWidth="1"/>
    <col min="3587" max="3587" width="6.28515625" style="132" customWidth="1"/>
    <col min="3588" max="3588" width="7.7109375" style="132" customWidth="1"/>
    <col min="3589" max="3589" width="9.7109375" style="132" customWidth="1"/>
    <col min="3590" max="3590" width="11.85546875" style="132" customWidth="1"/>
    <col min="3591" max="3591" width="12.28515625" style="132" customWidth="1"/>
    <col min="3592" max="3592" width="11.42578125" style="132" customWidth="1"/>
    <col min="3593" max="3840" width="9.140625" style="132"/>
    <col min="3841" max="3841" width="3.42578125" style="132" customWidth="1"/>
    <col min="3842" max="3842" width="18.28515625" style="132" customWidth="1"/>
    <col min="3843" max="3843" width="6.28515625" style="132" customWidth="1"/>
    <col min="3844" max="3844" width="7.7109375" style="132" customWidth="1"/>
    <col min="3845" max="3845" width="9.7109375" style="132" customWidth="1"/>
    <col min="3846" max="3846" width="11.85546875" style="132" customWidth="1"/>
    <col min="3847" max="3847" width="12.28515625" style="132" customWidth="1"/>
    <col min="3848" max="3848" width="11.42578125" style="132" customWidth="1"/>
    <col min="3849" max="4096" width="9.140625" style="132"/>
    <col min="4097" max="4097" width="3.42578125" style="132" customWidth="1"/>
    <col min="4098" max="4098" width="18.28515625" style="132" customWidth="1"/>
    <col min="4099" max="4099" width="6.28515625" style="132" customWidth="1"/>
    <col min="4100" max="4100" width="7.7109375" style="132" customWidth="1"/>
    <col min="4101" max="4101" width="9.7109375" style="132" customWidth="1"/>
    <col min="4102" max="4102" width="11.85546875" style="132" customWidth="1"/>
    <col min="4103" max="4103" width="12.28515625" style="132" customWidth="1"/>
    <col min="4104" max="4104" width="11.42578125" style="132" customWidth="1"/>
    <col min="4105" max="4352" width="9.140625" style="132"/>
    <col min="4353" max="4353" width="3.42578125" style="132" customWidth="1"/>
    <col min="4354" max="4354" width="18.28515625" style="132" customWidth="1"/>
    <col min="4355" max="4355" width="6.28515625" style="132" customWidth="1"/>
    <col min="4356" max="4356" width="7.7109375" style="132" customWidth="1"/>
    <col min="4357" max="4357" width="9.7109375" style="132" customWidth="1"/>
    <col min="4358" max="4358" width="11.85546875" style="132" customWidth="1"/>
    <col min="4359" max="4359" width="12.28515625" style="132" customWidth="1"/>
    <col min="4360" max="4360" width="11.42578125" style="132" customWidth="1"/>
    <col min="4361" max="4608" width="9.140625" style="132"/>
    <col min="4609" max="4609" width="3.42578125" style="132" customWidth="1"/>
    <col min="4610" max="4610" width="18.28515625" style="132" customWidth="1"/>
    <col min="4611" max="4611" width="6.28515625" style="132" customWidth="1"/>
    <col min="4612" max="4612" width="7.7109375" style="132" customWidth="1"/>
    <col min="4613" max="4613" width="9.7109375" style="132" customWidth="1"/>
    <col min="4614" max="4614" width="11.85546875" style="132" customWidth="1"/>
    <col min="4615" max="4615" width="12.28515625" style="132" customWidth="1"/>
    <col min="4616" max="4616" width="11.42578125" style="132" customWidth="1"/>
    <col min="4617" max="4864" width="9.140625" style="132"/>
    <col min="4865" max="4865" width="3.42578125" style="132" customWidth="1"/>
    <col min="4866" max="4866" width="18.28515625" style="132" customWidth="1"/>
    <col min="4867" max="4867" width="6.28515625" style="132" customWidth="1"/>
    <col min="4868" max="4868" width="7.7109375" style="132" customWidth="1"/>
    <col min="4869" max="4869" width="9.7109375" style="132" customWidth="1"/>
    <col min="4870" max="4870" width="11.85546875" style="132" customWidth="1"/>
    <col min="4871" max="4871" width="12.28515625" style="132" customWidth="1"/>
    <col min="4872" max="4872" width="11.42578125" style="132" customWidth="1"/>
    <col min="4873" max="5120" width="9.140625" style="132"/>
    <col min="5121" max="5121" width="3.42578125" style="132" customWidth="1"/>
    <col min="5122" max="5122" width="18.28515625" style="132" customWidth="1"/>
    <col min="5123" max="5123" width="6.28515625" style="132" customWidth="1"/>
    <col min="5124" max="5124" width="7.7109375" style="132" customWidth="1"/>
    <col min="5125" max="5125" width="9.7109375" style="132" customWidth="1"/>
    <col min="5126" max="5126" width="11.85546875" style="132" customWidth="1"/>
    <col min="5127" max="5127" width="12.28515625" style="132" customWidth="1"/>
    <col min="5128" max="5128" width="11.42578125" style="132" customWidth="1"/>
    <col min="5129" max="5376" width="9.140625" style="132"/>
    <col min="5377" max="5377" width="3.42578125" style="132" customWidth="1"/>
    <col min="5378" max="5378" width="18.28515625" style="132" customWidth="1"/>
    <col min="5379" max="5379" width="6.28515625" style="132" customWidth="1"/>
    <col min="5380" max="5380" width="7.7109375" style="132" customWidth="1"/>
    <col min="5381" max="5381" width="9.7109375" style="132" customWidth="1"/>
    <col min="5382" max="5382" width="11.85546875" style="132" customWidth="1"/>
    <col min="5383" max="5383" width="12.28515625" style="132" customWidth="1"/>
    <col min="5384" max="5384" width="11.42578125" style="132" customWidth="1"/>
    <col min="5385" max="5632" width="9.140625" style="132"/>
    <col min="5633" max="5633" width="3.42578125" style="132" customWidth="1"/>
    <col min="5634" max="5634" width="18.28515625" style="132" customWidth="1"/>
    <col min="5635" max="5635" width="6.28515625" style="132" customWidth="1"/>
    <col min="5636" max="5636" width="7.7109375" style="132" customWidth="1"/>
    <col min="5637" max="5637" width="9.7109375" style="132" customWidth="1"/>
    <col min="5638" max="5638" width="11.85546875" style="132" customWidth="1"/>
    <col min="5639" max="5639" width="12.28515625" style="132" customWidth="1"/>
    <col min="5640" max="5640" width="11.42578125" style="132" customWidth="1"/>
    <col min="5641" max="5888" width="9.140625" style="132"/>
    <col min="5889" max="5889" width="3.42578125" style="132" customWidth="1"/>
    <col min="5890" max="5890" width="18.28515625" style="132" customWidth="1"/>
    <col min="5891" max="5891" width="6.28515625" style="132" customWidth="1"/>
    <col min="5892" max="5892" width="7.7109375" style="132" customWidth="1"/>
    <col min="5893" max="5893" width="9.7109375" style="132" customWidth="1"/>
    <col min="5894" max="5894" width="11.85546875" style="132" customWidth="1"/>
    <col min="5895" max="5895" width="12.28515625" style="132" customWidth="1"/>
    <col min="5896" max="5896" width="11.42578125" style="132" customWidth="1"/>
    <col min="5897" max="6144" width="9.140625" style="132"/>
    <col min="6145" max="6145" width="3.42578125" style="132" customWidth="1"/>
    <col min="6146" max="6146" width="18.28515625" style="132" customWidth="1"/>
    <col min="6147" max="6147" width="6.28515625" style="132" customWidth="1"/>
    <col min="6148" max="6148" width="7.7109375" style="132" customWidth="1"/>
    <col min="6149" max="6149" width="9.7109375" style="132" customWidth="1"/>
    <col min="6150" max="6150" width="11.85546875" style="132" customWidth="1"/>
    <col min="6151" max="6151" width="12.28515625" style="132" customWidth="1"/>
    <col min="6152" max="6152" width="11.42578125" style="132" customWidth="1"/>
    <col min="6153" max="6400" width="9.140625" style="132"/>
    <col min="6401" max="6401" width="3.42578125" style="132" customWidth="1"/>
    <col min="6402" max="6402" width="18.28515625" style="132" customWidth="1"/>
    <col min="6403" max="6403" width="6.28515625" style="132" customWidth="1"/>
    <col min="6404" max="6404" width="7.7109375" style="132" customWidth="1"/>
    <col min="6405" max="6405" width="9.7109375" style="132" customWidth="1"/>
    <col min="6406" max="6406" width="11.85546875" style="132" customWidth="1"/>
    <col min="6407" max="6407" width="12.28515625" style="132" customWidth="1"/>
    <col min="6408" max="6408" width="11.42578125" style="132" customWidth="1"/>
    <col min="6409" max="6656" width="9.140625" style="132"/>
    <col min="6657" max="6657" width="3.42578125" style="132" customWidth="1"/>
    <col min="6658" max="6658" width="18.28515625" style="132" customWidth="1"/>
    <col min="6659" max="6659" width="6.28515625" style="132" customWidth="1"/>
    <col min="6660" max="6660" width="7.7109375" style="132" customWidth="1"/>
    <col min="6661" max="6661" width="9.7109375" style="132" customWidth="1"/>
    <col min="6662" max="6662" width="11.85546875" style="132" customWidth="1"/>
    <col min="6663" max="6663" width="12.28515625" style="132" customWidth="1"/>
    <col min="6664" max="6664" width="11.42578125" style="132" customWidth="1"/>
    <col min="6665" max="6912" width="9.140625" style="132"/>
    <col min="6913" max="6913" width="3.42578125" style="132" customWidth="1"/>
    <col min="6914" max="6914" width="18.28515625" style="132" customWidth="1"/>
    <col min="6915" max="6915" width="6.28515625" style="132" customWidth="1"/>
    <col min="6916" max="6916" width="7.7109375" style="132" customWidth="1"/>
    <col min="6917" max="6917" width="9.7109375" style="132" customWidth="1"/>
    <col min="6918" max="6918" width="11.85546875" style="132" customWidth="1"/>
    <col min="6919" max="6919" width="12.28515625" style="132" customWidth="1"/>
    <col min="6920" max="6920" width="11.42578125" style="132" customWidth="1"/>
    <col min="6921" max="7168" width="9.140625" style="132"/>
    <col min="7169" max="7169" width="3.42578125" style="132" customWidth="1"/>
    <col min="7170" max="7170" width="18.28515625" style="132" customWidth="1"/>
    <col min="7171" max="7171" width="6.28515625" style="132" customWidth="1"/>
    <col min="7172" max="7172" width="7.7109375" style="132" customWidth="1"/>
    <col min="7173" max="7173" width="9.7109375" style="132" customWidth="1"/>
    <col min="7174" max="7174" width="11.85546875" style="132" customWidth="1"/>
    <col min="7175" max="7175" width="12.28515625" style="132" customWidth="1"/>
    <col min="7176" max="7176" width="11.42578125" style="132" customWidth="1"/>
    <col min="7177" max="7424" width="9.140625" style="132"/>
    <col min="7425" max="7425" width="3.42578125" style="132" customWidth="1"/>
    <col min="7426" max="7426" width="18.28515625" style="132" customWidth="1"/>
    <col min="7427" max="7427" width="6.28515625" style="132" customWidth="1"/>
    <col min="7428" max="7428" width="7.7109375" style="132" customWidth="1"/>
    <col min="7429" max="7429" width="9.7109375" style="132" customWidth="1"/>
    <col min="7430" max="7430" width="11.85546875" style="132" customWidth="1"/>
    <col min="7431" max="7431" width="12.28515625" style="132" customWidth="1"/>
    <col min="7432" max="7432" width="11.42578125" style="132" customWidth="1"/>
    <col min="7433" max="7680" width="9.140625" style="132"/>
    <col min="7681" max="7681" width="3.42578125" style="132" customWidth="1"/>
    <col min="7682" max="7682" width="18.28515625" style="132" customWidth="1"/>
    <col min="7683" max="7683" width="6.28515625" style="132" customWidth="1"/>
    <col min="7684" max="7684" width="7.7109375" style="132" customWidth="1"/>
    <col min="7685" max="7685" width="9.7109375" style="132" customWidth="1"/>
    <col min="7686" max="7686" width="11.85546875" style="132" customWidth="1"/>
    <col min="7687" max="7687" width="12.28515625" style="132" customWidth="1"/>
    <col min="7688" max="7688" width="11.42578125" style="132" customWidth="1"/>
    <col min="7689" max="7936" width="9.140625" style="132"/>
    <col min="7937" max="7937" width="3.42578125" style="132" customWidth="1"/>
    <col min="7938" max="7938" width="18.28515625" style="132" customWidth="1"/>
    <col min="7939" max="7939" width="6.28515625" style="132" customWidth="1"/>
    <col min="7940" max="7940" width="7.7109375" style="132" customWidth="1"/>
    <col min="7941" max="7941" width="9.7109375" style="132" customWidth="1"/>
    <col min="7942" max="7942" width="11.85546875" style="132" customWidth="1"/>
    <col min="7943" max="7943" width="12.28515625" style="132" customWidth="1"/>
    <col min="7944" max="7944" width="11.42578125" style="132" customWidth="1"/>
    <col min="7945" max="8192" width="9.140625" style="132"/>
    <col min="8193" max="8193" width="3.42578125" style="132" customWidth="1"/>
    <col min="8194" max="8194" width="18.28515625" style="132" customWidth="1"/>
    <col min="8195" max="8195" width="6.28515625" style="132" customWidth="1"/>
    <col min="8196" max="8196" width="7.7109375" style="132" customWidth="1"/>
    <col min="8197" max="8197" width="9.7109375" style="132" customWidth="1"/>
    <col min="8198" max="8198" width="11.85546875" style="132" customWidth="1"/>
    <col min="8199" max="8199" width="12.28515625" style="132" customWidth="1"/>
    <col min="8200" max="8200" width="11.42578125" style="132" customWidth="1"/>
    <col min="8201" max="8448" width="9.140625" style="132"/>
    <col min="8449" max="8449" width="3.42578125" style="132" customWidth="1"/>
    <col min="8450" max="8450" width="18.28515625" style="132" customWidth="1"/>
    <col min="8451" max="8451" width="6.28515625" style="132" customWidth="1"/>
    <col min="8452" max="8452" width="7.7109375" style="132" customWidth="1"/>
    <col min="8453" max="8453" width="9.7109375" style="132" customWidth="1"/>
    <col min="8454" max="8454" width="11.85546875" style="132" customWidth="1"/>
    <col min="8455" max="8455" width="12.28515625" style="132" customWidth="1"/>
    <col min="8456" max="8456" width="11.42578125" style="132" customWidth="1"/>
    <col min="8457" max="8704" width="9.140625" style="132"/>
    <col min="8705" max="8705" width="3.42578125" style="132" customWidth="1"/>
    <col min="8706" max="8706" width="18.28515625" style="132" customWidth="1"/>
    <col min="8707" max="8707" width="6.28515625" style="132" customWidth="1"/>
    <col min="8708" max="8708" width="7.7109375" style="132" customWidth="1"/>
    <col min="8709" max="8709" width="9.7109375" style="132" customWidth="1"/>
    <col min="8710" max="8710" width="11.85546875" style="132" customWidth="1"/>
    <col min="8711" max="8711" width="12.28515625" style="132" customWidth="1"/>
    <col min="8712" max="8712" width="11.42578125" style="132" customWidth="1"/>
    <col min="8713" max="8960" width="9.140625" style="132"/>
    <col min="8961" max="8961" width="3.42578125" style="132" customWidth="1"/>
    <col min="8962" max="8962" width="18.28515625" style="132" customWidth="1"/>
    <col min="8963" max="8963" width="6.28515625" style="132" customWidth="1"/>
    <col min="8964" max="8964" width="7.7109375" style="132" customWidth="1"/>
    <col min="8965" max="8965" width="9.7109375" style="132" customWidth="1"/>
    <col min="8966" max="8966" width="11.85546875" style="132" customWidth="1"/>
    <col min="8967" max="8967" width="12.28515625" style="132" customWidth="1"/>
    <col min="8968" max="8968" width="11.42578125" style="132" customWidth="1"/>
    <col min="8969" max="9216" width="9.140625" style="132"/>
    <col min="9217" max="9217" width="3.42578125" style="132" customWidth="1"/>
    <col min="9218" max="9218" width="18.28515625" style="132" customWidth="1"/>
    <col min="9219" max="9219" width="6.28515625" style="132" customWidth="1"/>
    <col min="9220" max="9220" width="7.7109375" style="132" customWidth="1"/>
    <col min="9221" max="9221" width="9.7109375" style="132" customWidth="1"/>
    <col min="9222" max="9222" width="11.85546875" style="132" customWidth="1"/>
    <col min="9223" max="9223" width="12.28515625" style="132" customWidth="1"/>
    <col min="9224" max="9224" width="11.42578125" style="132" customWidth="1"/>
    <col min="9225" max="9472" width="9.140625" style="132"/>
    <col min="9473" max="9473" width="3.42578125" style="132" customWidth="1"/>
    <col min="9474" max="9474" width="18.28515625" style="132" customWidth="1"/>
    <col min="9475" max="9475" width="6.28515625" style="132" customWidth="1"/>
    <col min="9476" max="9476" width="7.7109375" style="132" customWidth="1"/>
    <col min="9477" max="9477" width="9.7109375" style="132" customWidth="1"/>
    <col min="9478" max="9478" width="11.85546875" style="132" customWidth="1"/>
    <col min="9479" max="9479" width="12.28515625" style="132" customWidth="1"/>
    <col min="9480" max="9480" width="11.42578125" style="132" customWidth="1"/>
    <col min="9481" max="9728" width="9.140625" style="132"/>
    <col min="9729" max="9729" width="3.42578125" style="132" customWidth="1"/>
    <col min="9730" max="9730" width="18.28515625" style="132" customWidth="1"/>
    <col min="9731" max="9731" width="6.28515625" style="132" customWidth="1"/>
    <col min="9732" max="9732" width="7.7109375" style="132" customWidth="1"/>
    <col min="9733" max="9733" width="9.7109375" style="132" customWidth="1"/>
    <col min="9734" max="9734" width="11.85546875" style="132" customWidth="1"/>
    <col min="9735" max="9735" width="12.28515625" style="132" customWidth="1"/>
    <col min="9736" max="9736" width="11.42578125" style="132" customWidth="1"/>
    <col min="9737" max="9984" width="9.140625" style="132"/>
    <col min="9985" max="9985" width="3.42578125" style="132" customWidth="1"/>
    <col min="9986" max="9986" width="18.28515625" style="132" customWidth="1"/>
    <col min="9987" max="9987" width="6.28515625" style="132" customWidth="1"/>
    <col min="9988" max="9988" width="7.7109375" style="132" customWidth="1"/>
    <col min="9989" max="9989" width="9.7109375" style="132" customWidth="1"/>
    <col min="9990" max="9990" width="11.85546875" style="132" customWidth="1"/>
    <col min="9991" max="9991" width="12.28515625" style="132" customWidth="1"/>
    <col min="9992" max="9992" width="11.42578125" style="132" customWidth="1"/>
    <col min="9993" max="10240" width="9.140625" style="132"/>
    <col min="10241" max="10241" width="3.42578125" style="132" customWidth="1"/>
    <col min="10242" max="10242" width="18.28515625" style="132" customWidth="1"/>
    <col min="10243" max="10243" width="6.28515625" style="132" customWidth="1"/>
    <col min="10244" max="10244" width="7.7109375" style="132" customWidth="1"/>
    <col min="10245" max="10245" width="9.7109375" style="132" customWidth="1"/>
    <col min="10246" max="10246" width="11.85546875" style="132" customWidth="1"/>
    <col min="10247" max="10247" width="12.28515625" style="132" customWidth="1"/>
    <col min="10248" max="10248" width="11.42578125" style="132" customWidth="1"/>
    <col min="10249" max="10496" width="9.140625" style="132"/>
    <col min="10497" max="10497" width="3.42578125" style="132" customWidth="1"/>
    <col min="10498" max="10498" width="18.28515625" style="132" customWidth="1"/>
    <col min="10499" max="10499" width="6.28515625" style="132" customWidth="1"/>
    <col min="10500" max="10500" width="7.7109375" style="132" customWidth="1"/>
    <col min="10501" max="10501" width="9.7109375" style="132" customWidth="1"/>
    <col min="10502" max="10502" width="11.85546875" style="132" customWidth="1"/>
    <col min="10503" max="10503" width="12.28515625" style="132" customWidth="1"/>
    <col min="10504" max="10504" width="11.42578125" style="132" customWidth="1"/>
    <col min="10505" max="10752" width="9.140625" style="132"/>
    <col min="10753" max="10753" width="3.42578125" style="132" customWidth="1"/>
    <col min="10754" max="10754" width="18.28515625" style="132" customWidth="1"/>
    <col min="10755" max="10755" width="6.28515625" style="132" customWidth="1"/>
    <col min="10756" max="10756" width="7.7109375" style="132" customWidth="1"/>
    <col min="10757" max="10757" width="9.7109375" style="132" customWidth="1"/>
    <col min="10758" max="10758" width="11.85546875" style="132" customWidth="1"/>
    <col min="10759" max="10759" width="12.28515625" style="132" customWidth="1"/>
    <col min="10760" max="10760" width="11.42578125" style="132" customWidth="1"/>
    <col min="10761" max="11008" width="9.140625" style="132"/>
    <col min="11009" max="11009" width="3.42578125" style="132" customWidth="1"/>
    <col min="11010" max="11010" width="18.28515625" style="132" customWidth="1"/>
    <col min="11011" max="11011" width="6.28515625" style="132" customWidth="1"/>
    <col min="11012" max="11012" width="7.7109375" style="132" customWidth="1"/>
    <col min="11013" max="11013" width="9.7109375" style="132" customWidth="1"/>
    <col min="11014" max="11014" width="11.85546875" style="132" customWidth="1"/>
    <col min="11015" max="11015" width="12.28515625" style="132" customWidth="1"/>
    <col min="11016" max="11016" width="11.42578125" style="132" customWidth="1"/>
    <col min="11017" max="11264" width="9.140625" style="132"/>
    <col min="11265" max="11265" width="3.42578125" style="132" customWidth="1"/>
    <col min="11266" max="11266" width="18.28515625" style="132" customWidth="1"/>
    <col min="11267" max="11267" width="6.28515625" style="132" customWidth="1"/>
    <col min="11268" max="11268" width="7.7109375" style="132" customWidth="1"/>
    <col min="11269" max="11269" width="9.7109375" style="132" customWidth="1"/>
    <col min="11270" max="11270" width="11.85546875" style="132" customWidth="1"/>
    <col min="11271" max="11271" width="12.28515625" style="132" customWidth="1"/>
    <col min="11272" max="11272" width="11.42578125" style="132" customWidth="1"/>
    <col min="11273" max="11520" width="9.140625" style="132"/>
    <col min="11521" max="11521" width="3.42578125" style="132" customWidth="1"/>
    <col min="11522" max="11522" width="18.28515625" style="132" customWidth="1"/>
    <col min="11523" max="11523" width="6.28515625" style="132" customWidth="1"/>
    <col min="11524" max="11524" width="7.7109375" style="132" customWidth="1"/>
    <col min="11525" max="11525" width="9.7109375" style="132" customWidth="1"/>
    <col min="11526" max="11526" width="11.85546875" style="132" customWidth="1"/>
    <col min="11527" max="11527" width="12.28515625" style="132" customWidth="1"/>
    <col min="11528" max="11528" width="11.42578125" style="132" customWidth="1"/>
    <col min="11529" max="11776" width="9.140625" style="132"/>
    <col min="11777" max="11777" width="3.42578125" style="132" customWidth="1"/>
    <col min="11778" max="11778" width="18.28515625" style="132" customWidth="1"/>
    <col min="11779" max="11779" width="6.28515625" style="132" customWidth="1"/>
    <col min="11780" max="11780" width="7.7109375" style="132" customWidth="1"/>
    <col min="11781" max="11781" width="9.7109375" style="132" customWidth="1"/>
    <col min="11782" max="11782" width="11.85546875" style="132" customWidth="1"/>
    <col min="11783" max="11783" width="12.28515625" style="132" customWidth="1"/>
    <col min="11784" max="11784" width="11.42578125" style="132" customWidth="1"/>
    <col min="11785" max="12032" width="9.140625" style="132"/>
    <col min="12033" max="12033" width="3.42578125" style="132" customWidth="1"/>
    <col min="12034" max="12034" width="18.28515625" style="132" customWidth="1"/>
    <col min="12035" max="12035" width="6.28515625" style="132" customWidth="1"/>
    <col min="12036" max="12036" width="7.7109375" style="132" customWidth="1"/>
    <col min="12037" max="12037" width="9.7109375" style="132" customWidth="1"/>
    <col min="12038" max="12038" width="11.85546875" style="132" customWidth="1"/>
    <col min="12039" max="12039" width="12.28515625" style="132" customWidth="1"/>
    <col min="12040" max="12040" width="11.42578125" style="132" customWidth="1"/>
    <col min="12041" max="12288" width="9.140625" style="132"/>
    <col min="12289" max="12289" width="3.42578125" style="132" customWidth="1"/>
    <col min="12290" max="12290" width="18.28515625" style="132" customWidth="1"/>
    <col min="12291" max="12291" width="6.28515625" style="132" customWidth="1"/>
    <col min="12292" max="12292" width="7.7109375" style="132" customWidth="1"/>
    <col min="12293" max="12293" width="9.7109375" style="132" customWidth="1"/>
    <col min="12294" max="12294" width="11.85546875" style="132" customWidth="1"/>
    <col min="12295" max="12295" width="12.28515625" style="132" customWidth="1"/>
    <col min="12296" max="12296" width="11.42578125" style="132" customWidth="1"/>
    <col min="12297" max="12544" width="9.140625" style="132"/>
    <col min="12545" max="12545" width="3.42578125" style="132" customWidth="1"/>
    <col min="12546" max="12546" width="18.28515625" style="132" customWidth="1"/>
    <col min="12547" max="12547" width="6.28515625" style="132" customWidth="1"/>
    <col min="12548" max="12548" width="7.7109375" style="132" customWidth="1"/>
    <col min="12549" max="12549" width="9.7109375" style="132" customWidth="1"/>
    <col min="12550" max="12550" width="11.85546875" style="132" customWidth="1"/>
    <col min="12551" max="12551" width="12.28515625" style="132" customWidth="1"/>
    <col min="12552" max="12552" width="11.42578125" style="132" customWidth="1"/>
    <col min="12553" max="12800" width="9.140625" style="132"/>
    <col min="12801" max="12801" width="3.42578125" style="132" customWidth="1"/>
    <col min="12802" max="12802" width="18.28515625" style="132" customWidth="1"/>
    <col min="12803" max="12803" width="6.28515625" style="132" customWidth="1"/>
    <col min="12804" max="12804" width="7.7109375" style="132" customWidth="1"/>
    <col min="12805" max="12805" width="9.7109375" style="132" customWidth="1"/>
    <col min="12806" max="12806" width="11.85546875" style="132" customWidth="1"/>
    <col min="12807" max="12807" width="12.28515625" style="132" customWidth="1"/>
    <col min="12808" max="12808" width="11.42578125" style="132" customWidth="1"/>
    <col min="12809" max="13056" width="9.140625" style="132"/>
    <col min="13057" max="13057" width="3.42578125" style="132" customWidth="1"/>
    <col min="13058" max="13058" width="18.28515625" style="132" customWidth="1"/>
    <col min="13059" max="13059" width="6.28515625" style="132" customWidth="1"/>
    <col min="13060" max="13060" width="7.7109375" style="132" customWidth="1"/>
    <col min="13061" max="13061" width="9.7109375" style="132" customWidth="1"/>
    <col min="13062" max="13062" width="11.85546875" style="132" customWidth="1"/>
    <col min="13063" max="13063" width="12.28515625" style="132" customWidth="1"/>
    <col min="13064" max="13064" width="11.42578125" style="132" customWidth="1"/>
    <col min="13065" max="13312" width="9.140625" style="132"/>
    <col min="13313" max="13313" width="3.42578125" style="132" customWidth="1"/>
    <col min="13314" max="13314" width="18.28515625" style="132" customWidth="1"/>
    <col min="13315" max="13315" width="6.28515625" style="132" customWidth="1"/>
    <col min="13316" max="13316" width="7.7109375" style="132" customWidth="1"/>
    <col min="13317" max="13317" width="9.7109375" style="132" customWidth="1"/>
    <col min="13318" max="13318" width="11.85546875" style="132" customWidth="1"/>
    <col min="13319" max="13319" width="12.28515625" style="132" customWidth="1"/>
    <col min="13320" max="13320" width="11.42578125" style="132" customWidth="1"/>
    <col min="13321" max="13568" width="9.140625" style="132"/>
    <col min="13569" max="13569" width="3.42578125" style="132" customWidth="1"/>
    <col min="13570" max="13570" width="18.28515625" style="132" customWidth="1"/>
    <col min="13571" max="13571" width="6.28515625" style="132" customWidth="1"/>
    <col min="13572" max="13572" width="7.7109375" style="132" customWidth="1"/>
    <col min="13573" max="13573" width="9.7109375" style="132" customWidth="1"/>
    <col min="13574" max="13574" width="11.85546875" style="132" customWidth="1"/>
    <col min="13575" max="13575" width="12.28515625" style="132" customWidth="1"/>
    <col min="13576" max="13576" width="11.42578125" style="132" customWidth="1"/>
    <col min="13577" max="13824" width="9.140625" style="132"/>
    <col min="13825" max="13825" width="3.42578125" style="132" customWidth="1"/>
    <col min="13826" max="13826" width="18.28515625" style="132" customWidth="1"/>
    <col min="13827" max="13827" width="6.28515625" style="132" customWidth="1"/>
    <col min="13828" max="13828" width="7.7109375" style="132" customWidth="1"/>
    <col min="13829" max="13829" width="9.7109375" style="132" customWidth="1"/>
    <col min="13830" max="13830" width="11.85546875" style="132" customWidth="1"/>
    <col min="13831" max="13831" width="12.28515625" style="132" customWidth="1"/>
    <col min="13832" max="13832" width="11.42578125" style="132" customWidth="1"/>
    <col min="13833" max="14080" width="9.140625" style="132"/>
    <col min="14081" max="14081" width="3.42578125" style="132" customWidth="1"/>
    <col min="14082" max="14082" width="18.28515625" style="132" customWidth="1"/>
    <col min="14083" max="14083" width="6.28515625" style="132" customWidth="1"/>
    <col min="14084" max="14084" width="7.7109375" style="132" customWidth="1"/>
    <col min="14085" max="14085" width="9.7109375" style="132" customWidth="1"/>
    <col min="14086" max="14086" width="11.85546875" style="132" customWidth="1"/>
    <col min="14087" max="14087" width="12.28515625" style="132" customWidth="1"/>
    <col min="14088" max="14088" width="11.42578125" style="132" customWidth="1"/>
    <col min="14089" max="14336" width="9.140625" style="132"/>
    <col min="14337" max="14337" width="3.42578125" style="132" customWidth="1"/>
    <col min="14338" max="14338" width="18.28515625" style="132" customWidth="1"/>
    <col min="14339" max="14339" width="6.28515625" style="132" customWidth="1"/>
    <col min="14340" max="14340" width="7.7109375" style="132" customWidth="1"/>
    <col min="14341" max="14341" width="9.7109375" style="132" customWidth="1"/>
    <col min="14342" max="14342" width="11.85546875" style="132" customWidth="1"/>
    <col min="14343" max="14343" width="12.28515625" style="132" customWidth="1"/>
    <col min="14344" max="14344" width="11.42578125" style="132" customWidth="1"/>
    <col min="14345" max="14592" width="9.140625" style="132"/>
    <col min="14593" max="14593" width="3.42578125" style="132" customWidth="1"/>
    <col min="14594" max="14594" width="18.28515625" style="132" customWidth="1"/>
    <col min="14595" max="14595" width="6.28515625" style="132" customWidth="1"/>
    <col min="14596" max="14596" width="7.7109375" style="132" customWidth="1"/>
    <col min="14597" max="14597" width="9.7109375" style="132" customWidth="1"/>
    <col min="14598" max="14598" width="11.85546875" style="132" customWidth="1"/>
    <col min="14599" max="14599" width="12.28515625" style="132" customWidth="1"/>
    <col min="14600" max="14600" width="11.42578125" style="132" customWidth="1"/>
    <col min="14601" max="14848" width="9.140625" style="132"/>
    <col min="14849" max="14849" width="3.42578125" style="132" customWidth="1"/>
    <col min="14850" max="14850" width="18.28515625" style="132" customWidth="1"/>
    <col min="14851" max="14851" width="6.28515625" style="132" customWidth="1"/>
    <col min="14852" max="14852" width="7.7109375" style="132" customWidth="1"/>
    <col min="14853" max="14853" width="9.7109375" style="132" customWidth="1"/>
    <col min="14854" max="14854" width="11.85546875" style="132" customWidth="1"/>
    <col min="14855" max="14855" width="12.28515625" style="132" customWidth="1"/>
    <col min="14856" max="14856" width="11.42578125" style="132" customWidth="1"/>
    <col min="14857" max="15104" width="9.140625" style="132"/>
    <col min="15105" max="15105" width="3.42578125" style="132" customWidth="1"/>
    <col min="15106" max="15106" width="18.28515625" style="132" customWidth="1"/>
    <col min="15107" max="15107" width="6.28515625" style="132" customWidth="1"/>
    <col min="15108" max="15108" width="7.7109375" style="132" customWidth="1"/>
    <col min="15109" max="15109" width="9.7109375" style="132" customWidth="1"/>
    <col min="15110" max="15110" width="11.85546875" style="132" customWidth="1"/>
    <col min="15111" max="15111" width="12.28515625" style="132" customWidth="1"/>
    <col min="15112" max="15112" width="11.42578125" style="132" customWidth="1"/>
    <col min="15113" max="15360" width="9.140625" style="132"/>
    <col min="15361" max="15361" width="3.42578125" style="132" customWidth="1"/>
    <col min="15362" max="15362" width="18.28515625" style="132" customWidth="1"/>
    <col min="15363" max="15363" width="6.28515625" style="132" customWidth="1"/>
    <col min="15364" max="15364" width="7.7109375" style="132" customWidth="1"/>
    <col min="15365" max="15365" width="9.7109375" style="132" customWidth="1"/>
    <col min="15366" max="15366" width="11.85546875" style="132" customWidth="1"/>
    <col min="15367" max="15367" width="12.28515625" style="132" customWidth="1"/>
    <col min="15368" max="15368" width="11.42578125" style="132" customWidth="1"/>
    <col min="15369" max="15616" width="9.140625" style="132"/>
    <col min="15617" max="15617" width="3.42578125" style="132" customWidth="1"/>
    <col min="15618" max="15618" width="18.28515625" style="132" customWidth="1"/>
    <col min="15619" max="15619" width="6.28515625" style="132" customWidth="1"/>
    <col min="15620" max="15620" width="7.7109375" style="132" customWidth="1"/>
    <col min="15621" max="15621" width="9.7109375" style="132" customWidth="1"/>
    <col min="15622" max="15622" width="11.85546875" style="132" customWidth="1"/>
    <col min="15623" max="15623" width="12.28515625" style="132" customWidth="1"/>
    <col min="15624" max="15624" width="11.42578125" style="132" customWidth="1"/>
    <col min="15625" max="15872" width="9.140625" style="132"/>
    <col min="15873" max="15873" width="3.42578125" style="132" customWidth="1"/>
    <col min="15874" max="15874" width="18.28515625" style="132" customWidth="1"/>
    <col min="15875" max="15875" width="6.28515625" style="132" customWidth="1"/>
    <col min="15876" max="15876" width="7.7109375" style="132" customWidth="1"/>
    <col min="15877" max="15877" width="9.7109375" style="132" customWidth="1"/>
    <col min="15878" max="15878" width="11.85546875" style="132" customWidth="1"/>
    <col min="15879" max="15879" width="12.28515625" style="132" customWidth="1"/>
    <col min="15880" max="15880" width="11.42578125" style="132" customWidth="1"/>
    <col min="15881" max="16128" width="9.140625" style="132"/>
    <col min="16129" max="16129" width="3.42578125" style="132" customWidth="1"/>
    <col min="16130" max="16130" width="18.28515625" style="132" customWidth="1"/>
    <col min="16131" max="16131" width="6.28515625" style="132" customWidth="1"/>
    <col min="16132" max="16132" width="7.7109375" style="132" customWidth="1"/>
    <col min="16133" max="16133" width="9.7109375" style="132" customWidth="1"/>
    <col min="16134" max="16134" width="11.85546875" style="132" customWidth="1"/>
    <col min="16135" max="16135" width="12.28515625" style="132" customWidth="1"/>
    <col min="16136" max="16136" width="11.42578125" style="132" customWidth="1"/>
    <col min="16137" max="16384" width="9.140625" style="132"/>
  </cols>
  <sheetData>
    <row r="1" spans="1:17" ht="15.75">
      <c r="B1" s="593" t="s">
        <v>242</v>
      </c>
      <c r="C1" s="593"/>
      <c r="D1" s="593"/>
      <c r="E1" s="593"/>
      <c r="F1" s="593"/>
      <c r="G1" s="593"/>
      <c r="H1" s="593"/>
    </row>
    <row r="2" spans="1:17">
      <c r="B2" s="134" t="s">
        <v>13</v>
      </c>
      <c r="C2" s="134"/>
      <c r="D2" s="134"/>
      <c r="E2" s="134"/>
      <c r="F2" s="134"/>
      <c r="G2" s="134"/>
      <c r="H2" s="134"/>
    </row>
    <row r="3" spans="1:17">
      <c r="B3" s="134" t="s">
        <v>47</v>
      </c>
      <c r="C3" s="134"/>
      <c r="D3" s="134"/>
      <c r="E3" s="134"/>
      <c r="F3" s="134"/>
      <c r="G3" s="134"/>
      <c r="H3" s="134"/>
    </row>
    <row r="4" spans="1:17">
      <c r="A4" s="3" t="s">
        <v>100</v>
      </c>
      <c r="D4" s="119"/>
      <c r="E4" s="4">
        <v>2023</v>
      </c>
      <c r="F4" s="119"/>
      <c r="G4" s="134"/>
      <c r="H4" s="134"/>
    </row>
    <row r="5" spans="1:17">
      <c r="A5" s="3" t="s">
        <v>101</v>
      </c>
      <c r="D5" s="119"/>
      <c r="E5" s="4" t="s">
        <v>102</v>
      </c>
      <c r="F5" s="119"/>
      <c r="G5" s="134"/>
      <c r="H5" s="134"/>
    </row>
    <row r="6" spans="1:17">
      <c r="A6" s="3" t="s">
        <v>103</v>
      </c>
      <c r="D6" s="119"/>
      <c r="E6" s="4" t="s">
        <v>104</v>
      </c>
      <c r="F6" s="119"/>
      <c r="G6" s="134"/>
      <c r="H6" s="134"/>
    </row>
    <row r="7" spans="1:17" ht="27" customHeight="1">
      <c r="A7" s="3" t="s">
        <v>105</v>
      </c>
      <c r="D7" s="331"/>
      <c r="E7" s="573" t="s">
        <v>90</v>
      </c>
      <c r="F7" s="573"/>
      <c r="G7" s="573"/>
      <c r="H7" s="573"/>
    </row>
    <row r="8" spans="1:17" s="332" customFormat="1" ht="12.75">
      <c r="A8" s="3" t="s">
        <v>106</v>
      </c>
      <c r="D8" s="42"/>
      <c r="E8" s="4" t="s">
        <v>107</v>
      </c>
      <c r="F8" s="119"/>
      <c r="G8" s="281"/>
      <c r="H8" s="281"/>
    </row>
    <row r="9" spans="1:17" s="332" customFormat="1" ht="13.5" customHeight="1">
      <c r="A9" s="4" t="s">
        <v>298</v>
      </c>
      <c r="D9" s="42"/>
      <c r="E9" s="573" t="s">
        <v>474</v>
      </c>
      <c r="F9" s="573"/>
      <c r="G9" s="573"/>
      <c r="H9" s="281"/>
    </row>
    <row r="10" spans="1:17" s="332" customFormat="1" ht="12.75">
      <c r="B10" s="281"/>
      <c r="C10" s="281"/>
      <c r="D10" s="281"/>
      <c r="E10" s="281"/>
      <c r="F10" s="281"/>
      <c r="G10" s="281"/>
      <c r="H10" s="281"/>
    </row>
    <row r="11" spans="1:17" s="332" customFormat="1" ht="18" customHeight="1">
      <c r="A11" s="594" t="s">
        <v>39</v>
      </c>
      <c r="B11" s="595" t="s">
        <v>248</v>
      </c>
      <c r="C11" s="595" t="s">
        <v>244</v>
      </c>
      <c r="D11" s="595" t="s">
        <v>246</v>
      </c>
      <c r="E11" s="599" t="s">
        <v>247</v>
      </c>
      <c r="F11" s="599"/>
      <c r="G11" s="599"/>
      <c r="H11" s="598" t="s">
        <v>250</v>
      </c>
    </row>
    <row r="12" spans="1:17" s="332" customFormat="1" ht="144" customHeight="1">
      <c r="A12" s="594"/>
      <c r="B12" s="596"/>
      <c r="C12" s="597"/>
      <c r="D12" s="597"/>
      <c r="E12" s="150" t="s">
        <v>245</v>
      </c>
      <c r="F12" s="150" t="s">
        <v>243</v>
      </c>
      <c r="G12" s="333" t="s">
        <v>249</v>
      </c>
      <c r="H12" s="597"/>
    </row>
    <row r="13" spans="1:17" s="332" customFormat="1" ht="12.75">
      <c r="A13" s="334">
        <v>1</v>
      </c>
      <c r="B13" s="335" t="s">
        <v>40</v>
      </c>
      <c r="C13" s="335">
        <v>20</v>
      </c>
      <c r="D13" s="335">
        <v>3</v>
      </c>
      <c r="E13" s="150">
        <f>2*3856</f>
        <v>7712</v>
      </c>
      <c r="F13" s="150">
        <v>6900</v>
      </c>
      <c r="G13" s="335">
        <f>3450*6</f>
        <v>20700</v>
      </c>
      <c r="H13" s="336">
        <f>((C13*E13)+(C13*D13*F13)+(C13*D13*G13))/1000</f>
        <v>1810.24</v>
      </c>
      <c r="I13" s="522">
        <f>(E13*C13)</f>
        <v>154240</v>
      </c>
      <c r="J13" s="332">
        <f>G13*C13*D13</f>
        <v>1242000</v>
      </c>
      <c r="K13" s="332">
        <f>F13*C13*D13</f>
        <v>414000</v>
      </c>
      <c r="L13" s="337">
        <f>SUM(I13:K13)</f>
        <v>1810240</v>
      </c>
      <c r="M13" s="332">
        <v>9</v>
      </c>
      <c r="N13" s="332">
        <v>3</v>
      </c>
      <c r="O13" s="332">
        <v>2</v>
      </c>
      <c r="P13" s="332">
        <v>12</v>
      </c>
      <c r="Q13" s="332">
        <f>SUM(M13:P13)</f>
        <v>26</v>
      </c>
    </row>
    <row r="14" spans="1:17" s="332" customFormat="1" ht="12.75">
      <c r="A14" s="334">
        <v>2</v>
      </c>
      <c r="B14" s="335" t="s">
        <v>46</v>
      </c>
      <c r="C14" s="335">
        <v>20</v>
      </c>
      <c r="D14" s="335">
        <v>3</v>
      </c>
      <c r="E14" s="150">
        <f>2*4498</f>
        <v>8996</v>
      </c>
      <c r="F14" s="150">
        <v>6900</v>
      </c>
      <c r="G14" s="335">
        <f>3450*6</f>
        <v>20700</v>
      </c>
      <c r="H14" s="336">
        <f>((C14*E14)+(C14*D14*F14)+(C14*D14*G14))/1000</f>
        <v>1835.92</v>
      </c>
      <c r="I14" s="522">
        <f>(E14*C14)</f>
        <v>179920</v>
      </c>
      <c r="J14" s="332">
        <f>G14*C14*D14</f>
        <v>1242000</v>
      </c>
      <c r="K14" s="332">
        <f t="shared" ref="K14" si="0">F14*C14*D14</f>
        <v>414000</v>
      </c>
      <c r="L14" s="337">
        <f t="shared" ref="L14:L15" si="1">SUM(I14:K14)</f>
        <v>1835920</v>
      </c>
      <c r="M14" s="332">
        <v>9</v>
      </c>
      <c r="N14" s="332">
        <v>2</v>
      </c>
      <c r="P14" s="332">
        <v>12</v>
      </c>
      <c r="Q14" s="332">
        <f t="shared" ref="Q14:Q15" si="2">SUM(M14:P14)</f>
        <v>23</v>
      </c>
    </row>
    <row r="15" spans="1:17" s="332" customFormat="1" ht="12.75">
      <c r="A15" s="334">
        <v>3</v>
      </c>
      <c r="B15" s="335" t="s">
        <v>85</v>
      </c>
      <c r="C15" s="335">
        <v>5</v>
      </c>
      <c r="D15" s="335">
        <v>3</v>
      </c>
      <c r="E15" s="150">
        <f>2*4819</f>
        <v>9638</v>
      </c>
      <c r="F15" s="150">
        <v>6900</v>
      </c>
      <c r="G15" s="335">
        <f>3450*6</f>
        <v>20700</v>
      </c>
      <c r="H15" s="336">
        <f>((C15*E15)+(C15*D15*F15)+(C15*D15*G15))/1000</f>
        <v>462.19</v>
      </c>
      <c r="I15" s="522">
        <f>(E15*C15)</f>
        <v>48190</v>
      </c>
      <c r="J15" s="332">
        <f>G15*C15*D15</f>
        <v>310500</v>
      </c>
      <c r="K15" s="332">
        <f>F15*C15*D15</f>
        <v>103500</v>
      </c>
      <c r="L15" s="337">
        <f t="shared" si="1"/>
        <v>462190</v>
      </c>
      <c r="M15" s="332">
        <v>3</v>
      </c>
      <c r="N15" s="332">
        <v>2</v>
      </c>
      <c r="P15" s="332">
        <v>12</v>
      </c>
      <c r="Q15" s="332">
        <f t="shared" si="2"/>
        <v>17</v>
      </c>
    </row>
    <row r="16" spans="1:17" s="332" customFormat="1" ht="12.75">
      <c r="A16" s="338"/>
      <c r="B16" s="135" t="s">
        <v>186</v>
      </c>
      <c r="C16" s="135"/>
      <c r="D16" s="135"/>
      <c r="E16" s="136"/>
      <c r="F16" s="136"/>
      <c r="G16" s="136"/>
      <c r="H16" s="136">
        <f>SUM(H13:H15)</f>
        <v>4108.3499999999995</v>
      </c>
      <c r="I16" s="522">
        <f>SUM(I13:I15)</f>
        <v>382350</v>
      </c>
      <c r="J16" s="332">
        <f>SUM(J13:J15)</f>
        <v>2794500</v>
      </c>
      <c r="K16" s="332">
        <f>SUM(K13:K15)</f>
        <v>931500</v>
      </c>
      <c r="L16" s="337">
        <f>SUM(I16:K16)</f>
        <v>4108350</v>
      </c>
    </row>
    <row r="17" spans="1:12" s="133" customFormat="1">
      <c r="A17" s="151"/>
      <c r="B17" s="152"/>
      <c r="C17" s="152"/>
      <c r="D17" s="152"/>
      <c r="E17" s="153"/>
      <c r="F17" s="153"/>
      <c r="G17" s="153"/>
      <c r="L17" s="153">
        <v>6503</v>
      </c>
    </row>
    <row r="18" spans="1:12" s="133" customFormat="1">
      <c r="A18" s="151"/>
      <c r="B18" s="152"/>
      <c r="C18" s="152"/>
      <c r="D18" s="152"/>
      <c r="E18" s="153"/>
      <c r="F18" s="153"/>
      <c r="G18" s="153"/>
      <c r="L18" s="153">
        <f>L17-H16</f>
        <v>2394.6500000000005</v>
      </c>
    </row>
    <row r="19" spans="1:12" s="133" customFormat="1">
      <c r="A19" s="151"/>
      <c r="B19" s="152"/>
      <c r="C19" s="152"/>
      <c r="D19" s="152"/>
      <c r="E19" s="153"/>
      <c r="F19" s="153"/>
      <c r="G19" s="153"/>
      <c r="H19" s="153" t="s">
        <v>47</v>
      </c>
    </row>
    <row r="20" spans="1:12" s="133" customFormat="1">
      <c r="A20" s="137"/>
      <c r="B20" s="72" t="s">
        <v>2</v>
      </c>
      <c r="C20" s="72"/>
      <c r="D20" s="138"/>
      <c r="E20" s="139"/>
      <c r="F20" s="140" t="s">
        <v>82</v>
      </c>
      <c r="G20" s="139"/>
    </row>
    <row r="21" spans="1:12" s="133" customFormat="1">
      <c r="A21" s="137"/>
      <c r="B21" s="141"/>
      <c r="C21" s="142"/>
      <c r="D21" s="138"/>
      <c r="E21" s="143"/>
      <c r="F21" s="144"/>
      <c r="G21" s="143"/>
    </row>
    <row r="22" spans="1:12" s="133" customFormat="1">
      <c r="A22" s="137"/>
      <c r="B22" s="72" t="s">
        <v>95</v>
      </c>
      <c r="C22" s="32"/>
      <c r="D22" s="138"/>
      <c r="E22" s="143"/>
      <c r="F22" s="140" t="s">
        <v>71</v>
      </c>
      <c r="G22" s="143"/>
    </row>
    <row r="23" spans="1:12" s="133" customFormat="1">
      <c r="A23" s="132"/>
      <c r="D23" s="145"/>
      <c r="E23" s="145"/>
      <c r="F23" s="145"/>
      <c r="G23" s="145"/>
    </row>
  </sheetData>
  <mergeCells count="9">
    <mergeCell ref="B1:H1"/>
    <mergeCell ref="A11:A12"/>
    <mergeCell ref="B11:B12"/>
    <mergeCell ref="C11:C12"/>
    <mergeCell ref="D11:D12"/>
    <mergeCell ref="H11:H12"/>
    <mergeCell ref="E7:H7"/>
    <mergeCell ref="E11:G11"/>
    <mergeCell ref="E9:G9"/>
  </mergeCells>
  <pageMargins left="0.78740157480314965" right="0.59055118110236227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8"/>
  <sheetViews>
    <sheetView topLeftCell="A12" zoomScale="115" zoomScaleNormal="115" workbookViewId="0">
      <selection activeCell="E13" sqref="E13:E28"/>
    </sheetView>
  </sheetViews>
  <sheetFormatPr defaultRowHeight="12.75"/>
  <cols>
    <col min="1" max="1" width="44.42578125" style="42" customWidth="1"/>
    <col min="2" max="2" width="9" style="42" customWidth="1"/>
    <col min="3" max="3" width="6.7109375" style="210" customWidth="1"/>
    <col min="4" max="4" width="10.7109375" style="210" customWidth="1"/>
    <col min="5" max="5" width="12.42578125" style="185" customWidth="1"/>
    <col min="6" max="208" width="9.140625" style="32"/>
    <col min="209" max="209" width="27.28515625" style="32" customWidth="1"/>
    <col min="210" max="210" width="21" style="32" customWidth="1"/>
    <col min="211" max="211" width="20.85546875" style="32" customWidth="1"/>
    <col min="212" max="212" width="15.85546875" style="32" customWidth="1"/>
    <col min="213" max="215" width="9.140625" style="32"/>
    <col min="216" max="216" width="4.85546875" style="32" customWidth="1"/>
    <col min="217" max="217" width="23.140625" style="32" customWidth="1"/>
    <col min="218" max="218" width="11.140625" style="32" customWidth="1"/>
    <col min="219" max="219" width="13.42578125" style="32" customWidth="1"/>
    <col min="220" max="220" width="11.7109375" style="32" customWidth="1"/>
    <col min="221" max="464" width="9.140625" style="32"/>
    <col min="465" max="465" width="27.28515625" style="32" customWidth="1"/>
    <col min="466" max="466" width="21" style="32" customWidth="1"/>
    <col min="467" max="467" width="20.85546875" style="32" customWidth="1"/>
    <col min="468" max="468" width="15.85546875" style="32" customWidth="1"/>
    <col min="469" max="471" width="9.140625" style="32"/>
    <col min="472" max="472" width="4.85546875" style="32" customWidth="1"/>
    <col min="473" max="473" width="23.140625" style="32" customWidth="1"/>
    <col min="474" max="474" width="11.140625" style="32" customWidth="1"/>
    <col min="475" max="475" width="13.42578125" style="32" customWidth="1"/>
    <col min="476" max="476" width="11.7109375" style="32" customWidth="1"/>
    <col min="477" max="720" width="9.140625" style="32"/>
    <col min="721" max="721" width="27.28515625" style="32" customWidth="1"/>
    <col min="722" max="722" width="21" style="32" customWidth="1"/>
    <col min="723" max="723" width="20.85546875" style="32" customWidth="1"/>
    <col min="724" max="724" width="15.85546875" style="32" customWidth="1"/>
    <col min="725" max="727" width="9.140625" style="32"/>
    <col min="728" max="728" width="4.85546875" style="32" customWidth="1"/>
    <col min="729" max="729" width="23.140625" style="32" customWidth="1"/>
    <col min="730" max="730" width="11.140625" style="32" customWidth="1"/>
    <col min="731" max="731" width="13.42578125" style="32" customWidth="1"/>
    <col min="732" max="732" width="11.7109375" style="32" customWidth="1"/>
    <col min="733" max="976" width="9.140625" style="32"/>
    <col min="977" max="977" width="27.28515625" style="32" customWidth="1"/>
    <col min="978" max="978" width="21" style="32" customWidth="1"/>
    <col min="979" max="979" width="20.85546875" style="32" customWidth="1"/>
    <col min="980" max="980" width="15.85546875" style="32" customWidth="1"/>
    <col min="981" max="983" width="9.140625" style="32"/>
    <col min="984" max="984" width="4.85546875" style="32" customWidth="1"/>
    <col min="985" max="985" width="23.140625" style="32" customWidth="1"/>
    <col min="986" max="986" width="11.140625" style="32" customWidth="1"/>
    <col min="987" max="987" width="13.42578125" style="32" customWidth="1"/>
    <col min="988" max="988" width="11.7109375" style="32" customWidth="1"/>
    <col min="989" max="1232" width="9.140625" style="32"/>
    <col min="1233" max="1233" width="27.28515625" style="32" customWidth="1"/>
    <col min="1234" max="1234" width="21" style="32" customWidth="1"/>
    <col min="1235" max="1235" width="20.85546875" style="32" customWidth="1"/>
    <col min="1236" max="1236" width="15.85546875" style="32" customWidth="1"/>
    <col min="1237" max="1239" width="9.140625" style="32"/>
    <col min="1240" max="1240" width="4.85546875" style="32" customWidth="1"/>
    <col min="1241" max="1241" width="23.140625" style="32" customWidth="1"/>
    <col min="1242" max="1242" width="11.140625" style="32" customWidth="1"/>
    <col min="1243" max="1243" width="13.42578125" style="32" customWidth="1"/>
    <col min="1244" max="1244" width="11.7109375" style="32" customWidth="1"/>
    <col min="1245" max="1488" width="9.140625" style="32"/>
    <col min="1489" max="1489" width="27.28515625" style="32" customWidth="1"/>
    <col min="1490" max="1490" width="21" style="32" customWidth="1"/>
    <col min="1491" max="1491" width="20.85546875" style="32" customWidth="1"/>
    <col min="1492" max="1492" width="15.85546875" style="32" customWidth="1"/>
    <col min="1493" max="1495" width="9.140625" style="32"/>
    <col min="1496" max="1496" width="4.85546875" style="32" customWidth="1"/>
    <col min="1497" max="1497" width="23.140625" style="32" customWidth="1"/>
    <col min="1498" max="1498" width="11.140625" style="32" customWidth="1"/>
    <col min="1499" max="1499" width="13.42578125" style="32" customWidth="1"/>
    <col min="1500" max="1500" width="11.7109375" style="32" customWidth="1"/>
    <col min="1501" max="1744" width="9.140625" style="32"/>
    <col min="1745" max="1745" width="27.28515625" style="32" customWidth="1"/>
    <col min="1746" max="1746" width="21" style="32" customWidth="1"/>
    <col min="1747" max="1747" width="20.85546875" style="32" customWidth="1"/>
    <col min="1748" max="1748" width="15.85546875" style="32" customWidth="1"/>
    <col min="1749" max="1751" width="9.140625" style="32"/>
    <col min="1752" max="1752" width="4.85546875" style="32" customWidth="1"/>
    <col min="1753" max="1753" width="23.140625" style="32" customWidth="1"/>
    <col min="1754" max="1754" width="11.140625" style="32" customWidth="1"/>
    <col min="1755" max="1755" width="13.42578125" style="32" customWidth="1"/>
    <col min="1756" max="1756" width="11.7109375" style="32" customWidth="1"/>
    <col min="1757" max="2000" width="9.140625" style="32"/>
    <col min="2001" max="2001" width="27.28515625" style="32" customWidth="1"/>
    <col min="2002" max="2002" width="21" style="32" customWidth="1"/>
    <col min="2003" max="2003" width="20.85546875" style="32" customWidth="1"/>
    <col min="2004" max="2004" width="15.85546875" style="32" customWidth="1"/>
    <col min="2005" max="2007" width="9.140625" style="32"/>
    <col min="2008" max="2008" width="4.85546875" style="32" customWidth="1"/>
    <col min="2009" max="2009" width="23.140625" style="32" customWidth="1"/>
    <col min="2010" max="2010" width="11.140625" style="32" customWidth="1"/>
    <col min="2011" max="2011" width="13.42578125" style="32" customWidth="1"/>
    <col min="2012" max="2012" width="11.7109375" style="32" customWidth="1"/>
    <col min="2013" max="2256" width="9.140625" style="32"/>
    <col min="2257" max="2257" width="27.28515625" style="32" customWidth="1"/>
    <col min="2258" max="2258" width="21" style="32" customWidth="1"/>
    <col min="2259" max="2259" width="20.85546875" style="32" customWidth="1"/>
    <col min="2260" max="2260" width="15.85546875" style="32" customWidth="1"/>
    <col min="2261" max="2263" width="9.140625" style="32"/>
    <col min="2264" max="2264" width="4.85546875" style="32" customWidth="1"/>
    <col min="2265" max="2265" width="23.140625" style="32" customWidth="1"/>
    <col min="2266" max="2266" width="11.140625" style="32" customWidth="1"/>
    <col min="2267" max="2267" width="13.42578125" style="32" customWidth="1"/>
    <col min="2268" max="2268" width="11.7109375" style="32" customWidth="1"/>
    <col min="2269" max="2512" width="9.140625" style="32"/>
    <col min="2513" max="2513" width="27.28515625" style="32" customWidth="1"/>
    <col min="2514" max="2514" width="21" style="32" customWidth="1"/>
    <col min="2515" max="2515" width="20.85546875" style="32" customWidth="1"/>
    <col min="2516" max="2516" width="15.85546875" style="32" customWidth="1"/>
    <col min="2517" max="2519" width="9.140625" style="32"/>
    <col min="2520" max="2520" width="4.85546875" style="32" customWidth="1"/>
    <col min="2521" max="2521" width="23.140625" style="32" customWidth="1"/>
    <col min="2522" max="2522" width="11.140625" style="32" customWidth="1"/>
    <col min="2523" max="2523" width="13.42578125" style="32" customWidth="1"/>
    <col min="2524" max="2524" width="11.7109375" style="32" customWidth="1"/>
    <col min="2525" max="2768" width="9.140625" style="32"/>
    <col min="2769" max="2769" width="27.28515625" style="32" customWidth="1"/>
    <col min="2770" max="2770" width="21" style="32" customWidth="1"/>
    <col min="2771" max="2771" width="20.85546875" style="32" customWidth="1"/>
    <col min="2772" max="2772" width="15.85546875" style="32" customWidth="1"/>
    <col min="2773" max="2775" width="9.140625" style="32"/>
    <col min="2776" max="2776" width="4.85546875" style="32" customWidth="1"/>
    <col min="2777" max="2777" width="23.140625" style="32" customWidth="1"/>
    <col min="2778" max="2778" width="11.140625" style="32" customWidth="1"/>
    <col min="2779" max="2779" width="13.42578125" style="32" customWidth="1"/>
    <col min="2780" max="2780" width="11.7109375" style="32" customWidth="1"/>
    <col min="2781" max="3024" width="9.140625" style="32"/>
    <col min="3025" max="3025" width="27.28515625" style="32" customWidth="1"/>
    <col min="3026" max="3026" width="21" style="32" customWidth="1"/>
    <col min="3027" max="3027" width="20.85546875" style="32" customWidth="1"/>
    <col min="3028" max="3028" width="15.85546875" style="32" customWidth="1"/>
    <col min="3029" max="3031" width="9.140625" style="32"/>
    <col min="3032" max="3032" width="4.85546875" style="32" customWidth="1"/>
    <col min="3033" max="3033" width="23.140625" style="32" customWidth="1"/>
    <col min="3034" max="3034" width="11.140625" style="32" customWidth="1"/>
    <col min="3035" max="3035" width="13.42578125" style="32" customWidth="1"/>
    <col min="3036" max="3036" width="11.7109375" style="32" customWidth="1"/>
    <col min="3037" max="3280" width="9.140625" style="32"/>
    <col min="3281" max="3281" width="27.28515625" style="32" customWidth="1"/>
    <col min="3282" max="3282" width="21" style="32" customWidth="1"/>
    <col min="3283" max="3283" width="20.85546875" style="32" customWidth="1"/>
    <col min="3284" max="3284" width="15.85546875" style="32" customWidth="1"/>
    <col min="3285" max="3287" width="9.140625" style="32"/>
    <col min="3288" max="3288" width="4.85546875" style="32" customWidth="1"/>
    <col min="3289" max="3289" width="23.140625" style="32" customWidth="1"/>
    <col min="3290" max="3290" width="11.140625" style="32" customWidth="1"/>
    <col min="3291" max="3291" width="13.42578125" style="32" customWidth="1"/>
    <col min="3292" max="3292" width="11.7109375" style="32" customWidth="1"/>
    <col min="3293" max="3536" width="9.140625" style="32"/>
    <col min="3537" max="3537" width="27.28515625" style="32" customWidth="1"/>
    <col min="3538" max="3538" width="21" style="32" customWidth="1"/>
    <col min="3539" max="3539" width="20.85546875" style="32" customWidth="1"/>
    <col min="3540" max="3540" width="15.85546875" style="32" customWidth="1"/>
    <col min="3541" max="3543" width="9.140625" style="32"/>
    <col min="3544" max="3544" width="4.85546875" style="32" customWidth="1"/>
    <col min="3545" max="3545" width="23.140625" style="32" customWidth="1"/>
    <col min="3546" max="3546" width="11.140625" style="32" customWidth="1"/>
    <col min="3547" max="3547" width="13.42578125" style="32" customWidth="1"/>
    <col min="3548" max="3548" width="11.7109375" style="32" customWidth="1"/>
    <col min="3549" max="3792" width="9.140625" style="32"/>
    <col min="3793" max="3793" width="27.28515625" style="32" customWidth="1"/>
    <col min="3794" max="3794" width="21" style="32" customWidth="1"/>
    <col min="3795" max="3795" width="20.85546875" style="32" customWidth="1"/>
    <col min="3796" max="3796" width="15.85546875" style="32" customWidth="1"/>
    <col min="3797" max="3799" width="9.140625" style="32"/>
    <col min="3800" max="3800" width="4.85546875" style="32" customWidth="1"/>
    <col min="3801" max="3801" width="23.140625" style="32" customWidth="1"/>
    <col min="3802" max="3802" width="11.140625" style="32" customWidth="1"/>
    <col min="3803" max="3803" width="13.42578125" style="32" customWidth="1"/>
    <col min="3804" max="3804" width="11.7109375" style="32" customWidth="1"/>
    <col min="3805" max="4048" width="9.140625" style="32"/>
    <col min="4049" max="4049" width="27.28515625" style="32" customWidth="1"/>
    <col min="4050" max="4050" width="21" style="32" customWidth="1"/>
    <col min="4051" max="4051" width="20.85546875" style="32" customWidth="1"/>
    <col min="4052" max="4052" width="15.85546875" style="32" customWidth="1"/>
    <col min="4053" max="4055" width="9.140625" style="32"/>
    <col min="4056" max="4056" width="4.85546875" style="32" customWidth="1"/>
    <col min="4057" max="4057" width="23.140625" style="32" customWidth="1"/>
    <col min="4058" max="4058" width="11.140625" style="32" customWidth="1"/>
    <col min="4059" max="4059" width="13.42578125" style="32" customWidth="1"/>
    <col min="4060" max="4060" width="11.7109375" style="32" customWidth="1"/>
    <col min="4061" max="4304" width="9.140625" style="32"/>
    <col min="4305" max="4305" width="27.28515625" style="32" customWidth="1"/>
    <col min="4306" max="4306" width="21" style="32" customWidth="1"/>
    <col min="4307" max="4307" width="20.85546875" style="32" customWidth="1"/>
    <col min="4308" max="4308" width="15.85546875" style="32" customWidth="1"/>
    <col min="4309" max="4311" width="9.140625" style="32"/>
    <col min="4312" max="4312" width="4.85546875" style="32" customWidth="1"/>
    <col min="4313" max="4313" width="23.140625" style="32" customWidth="1"/>
    <col min="4314" max="4314" width="11.140625" style="32" customWidth="1"/>
    <col min="4315" max="4315" width="13.42578125" style="32" customWidth="1"/>
    <col min="4316" max="4316" width="11.7109375" style="32" customWidth="1"/>
    <col min="4317" max="4560" width="9.140625" style="32"/>
    <col min="4561" max="4561" width="27.28515625" style="32" customWidth="1"/>
    <col min="4562" max="4562" width="21" style="32" customWidth="1"/>
    <col min="4563" max="4563" width="20.85546875" style="32" customWidth="1"/>
    <col min="4564" max="4564" width="15.85546875" style="32" customWidth="1"/>
    <col min="4565" max="4567" width="9.140625" style="32"/>
    <col min="4568" max="4568" width="4.85546875" style="32" customWidth="1"/>
    <col min="4569" max="4569" width="23.140625" style="32" customWidth="1"/>
    <col min="4570" max="4570" width="11.140625" style="32" customWidth="1"/>
    <col min="4571" max="4571" width="13.42578125" style="32" customWidth="1"/>
    <col min="4572" max="4572" width="11.7109375" style="32" customWidth="1"/>
    <col min="4573" max="4816" width="9.140625" style="32"/>
    <col min="4817" max="4817" width="27.28515625" style="32" customWidth="1"/>
    <col min="4818" max="4818" width="21" style="32" customWidth="1"/>
    <col min="4819" max="4819" width="20.85546875" style="32" customWidth="1"/>
    <col min="4820" max="4820" width="15.85546875" style="32" customWidth="1"/>
    <col min="4821" max="4823" width="9.140625" style="32"/>
    <col min="4824" max="4824" width="4.85546875" style="32" customWidth="1"/>
    <col min="4825" max="4825" width="23.140625" style="32" customWidth="1"/>
    <col min="4826" max="4826" width="11.140625" style="32" customWidth="1"/>
    <col min="4827" max="4827" width="13.42578125" style="32" customWidth="1"/>
    <col min="4828" max="4828" width="11.7109375" style="32" customWidth="1"/>
    <col min="4829" max="5072" width="9.140625" style="32"/>
    <col min="5073" max="5073" width="27.28515625" style="32" customWidth="1"/>
    <col min="5074" max="5074" width="21" style="32" customWidth="1"/>
    <col min="5075" max="5075" width="20.85546875" style="32" customWidth="1"/>
    <col min="5076" max="5076" width="15.85546875" style="32" customWidth="1"/>
    <col min="5077" max="5079" width="9.140625" style="32"/>
    <col min="5080" max="5080" width="4.85546875" style="32" customWidth="1"/>
    <col min="5081" max="5081" width="23.140625" style="32" customWidth="1"/>
    <col min="5082" max="5082" width="11.140625" style="32" customWidth="1"/>
    <col min="5083" max="5083" width="13.42578125" style="32" customWidth="1"/>
    <col min="5084" max="5084" width="11.7109375" style="32" customWidth="1"/>
    <col min="5085" max="5328" width="9.140625" style="32"/>
    <col min="5329" max="5329" width="27.28515625" style="32" customWidth="1"/>
    <col min="5330" max="5330" width="21" style="32" customWidth="1"/>
    <col min="5331" max="5331" width="20.85546875" style="32" customWidth="1"/>
    <col min="5332" max="5332" width="15.85546875" style="32" customWidth="1"/>
    <col min="5333" max="5335" width="9.140625" style="32"/>
    <col min="5336" max="5336" width="4.85546875" style="32" customWidth="1"/>
    <col min="5337" max="5337" width="23.140625" style="32" customWidth="1"/>
    <col min="5338" max="5338" width="11.140625" style="32" customWidth="1"/>
    <col min="5339" max="5339" width="13.42578125" style="32" customWidth="1"/>
    <col min="5340" max="5340" width="11.7109375" style="32" customWidth="1"/>
    <col min="5341" max="5584" width="9.140625" style="32"/>
    <col min="5585" max="5585" width="27.28515625" style="32" customWidth="1"/>
    <col min="5586" max="5586" width="21" style="32" customWidth="1"/>
    <col min="5587" max="5587" width="20.85546875" style="32" customWidth="1"/>
    <col min="5588" max="5588" width="15.85546875" style="32" customWidth="1"/>
    <col min="5589" max="5591" width="9.140625" style="32"/>
    <col min="5592" max="5592" width="4.85546875" style="32" customWidth="1"/>
    <col min="5593" max="5593" width="23.140625" style="32" customWidth="1"/>
    <col min="5594" max="5594" width="11.140625" style="32" customWidth="1"/>
    <col min="5595" max="5595" width="13.42578125" style="32" customWidth="1"/>
    <col min="5596" max="5596" width="11.7109375" style="32" customWidth="1"/>
    <col min="5597" max="5840" width="9.140625" style="32"/>
    <col min="5841" max="5841" width="27.28515625" style="32" customWidth="1"/>
    <col min="5842" max="5842" width="21" style="32" customWidth="1"/>
    <col min="5843" max="5843" width="20.85546875" style="32" customWidth="1"/>
    <col min="5844" max="5844" width="15.85546875" style="32" customWidth="1"/>
    <col min="5845" max="5847" width="9.140625" style="32"/>
    <col min="5848" max="5848" width="4.85546875" style="32" customWidth="1"/>
    <col min="5849" max="5849" width="23.140625" style="32" customWidth="1"/>
    <col min="5850" max="5850" width="11.140625" style="32" customWidth="1"/>
    <col min="5851" max="5851" width="13.42578125" style="32" customWidth="1"/>
    <col min="5852" max="5852" width="11.7109375" style="32" customWidth="1"/>
    <col min="5853" max="6096" width="9.140625" style="32"/>
    <col min="6097" max="6097" width="27.28515625" style="32" customWidth="1"/>
    <col min="6098" max="6098" width="21" style="32" customWidth="1"/>
    <col min="6099" max="6099" width="20.85546875" style="32" customWidth="1"/>
    <col min="6100" max="6100" width="15.85546875" style="32" customWidth="1"/>
    <col min="6101" max="6103" width="9.140625" style="32"/>
    <col min="6104" max="6104" width="4.85546875" style="32" customWidth="1"/>
    <col min="6105" max="6105" width="23.140625" style="32" customWidth="1"/>
    <col min="6106" max="6106" width="11.140625" style="32" customWidth="1"/>
    <col min="6107" max="6107" width="13.42578125" style="32" customWidth="1"/>
    <col min="6108" max="6108" width="11.7109375" style="32" customWidth="1"/>
    <col min="6109" max="6352" width="9.140625" style="32"/>
    <col min="6353" max="6353" width="27.28515625" style="32" customWidth="1"/>
    <col min="6354" max="6354" width="21" style="32" customWidth="1"/>
    <col min="6355" max="6355" width="20.85546875" style="32" customWidth="1"/>
    <col min="6356" max="6356" width="15.85546875" style="32" customWidth="1"/>
    <col min="6357" max="6359" width="9.140625" style="32"/>
    <col min="6360" max="6360" width="4.85546875" style="32" customWidth="1"/>
    <col min="6361" max="6361" width="23.140625" style="32" customWidth="1"/>
    <col min="6362" max="6362" width="11.140625" style="32" customWidth="1"/>
    <col min="6363" max="6363" width="13.42578125" style="32" customWidth="1"/>
    <col min="6364" max="6364" width="11.7109375" style="32" customWidth="1"/>
    <col min="6365" max="6608" width="9.140625" style="32"/>
    <col min="6609" max="6609" width="27.28515625" style="32" customWidth="1"/>
    <col min="6610" max="6610" width="21" style="32" customWidth="1"/>
    <col min="6611" max="6611" width="20.85546875" style="32" customWidth="1"/>
    <col min="6612" max="6612" width="15.85546875" style="32" customWidth="1"/>
    <col min="6613" max="6615" width="9.140625" style="32"/>
    <col min="6616" max="6616" width="4.85546875" style="32" customWidth="1"/>
    <col min="6617" max="6617" width="23.140625" style="32" customWidth="1"/>
    <col min="6618" max="6618" width="11.140625" style="32" customWidth="1"/>
    <col min="6619" max="6619" width="13.42578125" style="32" customWidth="1"/>
    <col min="6620" max="6620" width="11.7109375" style="32" customWidth="1"/>
    <col min="6621" max="6864" width="9.140625" style="32"/>
    <col min="6865" max="6865" width="27.28515625" style="32" customWidth="1"/>
    <col min="6866" max="6866" width="21" style="32" customWidth="1"/>
    <col min="6867" max="6867" width="20.85546875" style="32" customWidth="1"/>
    <col min="6868" max="6868" width="15.85546875" style="32" customWidth="1"/>
    <col min="6869" max="6871" width="9.140625" style="32"/>
    <col min="6872" max="6872" width="4.85546875" style="32" customWidth="1"/>
    <col min="6873" max="6873" width="23.140625" style="32" customWidth="1"/>
    <col min="6874" max="6874" width="11.140625" style="32" customWidth="1"/>
    <col min="6875" max="6875" width="13.42578125" style="32" customWidth="1"/>
    <col min="6876" max="6876" width="11.7109375" style="32" customWidth="1"/>
    <col min="6877" max="7120" width="9.140625" style="32"/>
    <col min="7121" max="7121" width="27.28515625" style="32" customWidth="1"/>
    <col min="7122" max="7122" width="21" style="32" customWidth="1"/>
    <col min="7123" max="7123" width="20.85546875" style="32" customWidth="1"/>
    <col min="7124" max="7124" width="15.85546875" style="32" customWidth="1"/>
    <col min="7125" max="7127" width="9.140625" style="32"/>
    <col min="7128" max="7128" width="4.85546875" style="32" customWidth="1"/>
    <col min="7129" max="7129" width="23.140625" style="32" customWidth="1"/>
    <col min="7130" max="7130" width="11.140625" style="32" customWidth="1"/>
    <col min="7131" max="7131" width="13.42578125" style="32" customWidth="1"/>
    <col min="7132" max="7132" width="11.7109375" style="32" customWidth="1"/>
    <col min="7133" max="7376" width="9.140625" style="32"/>
    <col min="7377" max="7377" width="27.28515625" style="32" customWidth="1"/>
    <col min="7378" max="7378" width="21" style="32" customWidth="1"/>
    <col min="7379" max="7379" width="20.85546875" style="32" customWidth="1"/>
    <col min="7380" max="7380" width="15.85546875" style="32" customWidth="1"/>
    <col min="7381" max="7383" width="9.140625" style="32"/>
    <col min="7384" max="7384" width="4.85546875" style="32" customWidth="1"/>
    <col min="7385" max="7385" width="23.140625" style="32" customWidth="1"/>
    <col min="7386" max="7386" width="11.140625" style="32" customWidth="1"/>
    <col min="7387" max="7387" width="13.42578125" style="32" customWidth="1"/>
    <col min="7388" max="7388" width="11.7109375" style="32" customWidth="1"/>
    <col min="7389" max="7632" width="9.140625" style="32"/>
    <col min="7633" max="7633" width="27.28515625" style="32" customWidth="1"/>
    <col min="7634" max="7634" width="21" style="32" customWidth="1"/>
    <col min="7635" max="7635" width="20.85546875" style="32" customWidth="1"/>
    <col min="7636" max="7636" width="15.85546875" style="32" customWidth="1"/>
    <col min="7637" max="7639" width="9.140625" style="32"/>
    <col min="7640" max="7640" width="4.85546875" style="32" customWidth="1"/>
    <col min="7641" max="7641" width="23.140625" style="32" customWidth="1"/>
    <col min="7642" max="7642" width="11.140625" style="32" customWidth="1"/>
    <col min="7643" max="7643" width="13.42578125" style="32" customWidth="1"/>
    <col min="7644" max="7644" width="11.7109375" style="32" customWidth="1"/>
    <col min="7645" max="7888" width="9.140625" style="32"/>
    <col min="7889" max="7889" width="27.28515625" style="32" customWidth="1"/>
    <col min="7890" max="7890" width="21" style="32" customWidth="1"/>
    <col min="7891" max="7891" width="20.85546875" style="32" customWidth="1"/>
    <col min="7892" max="7892" width="15.85546875" style="32" customWidth="1"/>
    <col min="7893" max="7895" width="9.140625" style="32"/>
    <col min="7896" max="7896" width="4.85546875" style="32" customWidth="1"/>
    <col min="7897" max="7897" width="23.140625" style="32" customWidth="1"/>
    <col min="7898" max="7898" width="11.140625" style="32" customWidth="1"/>
    <col min="7899" max="7899" width="13.42578125" style="32" customWidth="1"/>
    <col min="7900" max="7900" width="11.7109375" style="32" customWidth="1"/>
    <col min="7901" max="8144" width="9.140625" style="32"/>
    <col min="8145" max="8145" width="27.28515625" style="32" customWidth="1"/>
    <col min="8146" max="8146" width="21" style="32" customWidth="1"/>
    <col min="8147" max="8147" width="20.85546875" style="32" customWidth="1"/>
    <col min="8148" max="8148" width="15.85546875" style="32" customWidth="1"/>
    <col min="8149" max="8151" width="9.140625" style="32"/>
    <col min="8152" max="8152" width="4.85546875" style="32" customWidth="1"/>
    <col min="8153" max="8153" width="23.140625" style="32" customWidth="1"/>
    <col min="8154" max="8154" width="11.140625" style="32" customWidth="1"/>
    <col min="8155" max="8155" width="13.42578125" style="32" customWidth="1"/>
    <col min="8156" max="8156" width="11.7109375" style="32" customWidth="1"/>
    <col min="8157" max="8400" width="9.140625" style="32"/>
    <col min="8401" max="8401" width="27.28515625" style="32" customWidth="1"/>
    <col min="8402" max="8402" width="21" style="32" customWidth="1"/>
    <col min="8403" max="8403" width="20.85546875" style="32" customWidth="1"/>
    <col min="8404" max="8404" width="15.85546875" style="32" customWidth="1"/>
    <col min="8405" max="8407" width="9.140625" style="32"/>
    <col min="8408" max="8408" width="4.85546875" style="32" customWidth="1"/>
    <col min="8409" max="8409" width="23.140625" style="32" customWidth="1"/>
    <col min="8410" max="8410" width="11.140625" style="32" customWidth="1"/>
    <col min="8411" max="8411" width="13.42578125" style="32" customWidth="1"/>
    <col min="8412" max="8412" width="11.7109375" style="32" customWidth="1"/>
    <col min="8413" max="8656" width="9.140625" style="32"/>
    <col min="8657" max="8657" width="27.28515625" style="32" customWidth="1"/>
    <col min="8658" max="8658" width="21" style="32" customWidth="1"/>
    <col min="8659" max="8659" width="20.85546875" style="32" customWidth="1"/>
    <col min="8660" max="8660" width="15.85546875" style="32" customWidth="1"/>
    <col min="8661" max="8663" width="9.140625" style="32"/>
    <col min="8664" max="8664" width="4.85546875" style="32" customWidth="1"/>
    <col min="8665" max="8665" width="23.140625" style="32" customWidth="1"/>
    <col min="8666" max="8666" width="11.140625" style="32" customWidth="1"/>
    <col min="8667" max="8667" width="13.42578125" style="32" customWidth="1"/>
    <col min="8668" max="8668" width="11.7109375" style="32" customWidth="1"/>
    <col min="8669" max="8912" width="9.140625" style="32"/>
    <col min="8913" max="8913" width="27.28515625" style="32" customWidth="1"/>
    <col min="8914" max="8914" width="21" style="32" customWidth="1"/>
    <col min="8915" max="8915" width="20.85546875" style="32" customWidth="1"/>
    <col min="8916" max="8916" width="15.85546875" style="32" customWidth="1"/>
    <col min="8917" max="8919" width="9.140625" style="32"/>
    <col min="8920" max="8920" width="4.85546875" style="32" customWidth="1"/>
    <col min="8921" max="8921" width="23.140625" style="32" customWidth="1"/>
    <col min="8922" max="8922" width="11.140625" style="32" customWidth="1"/>
    <col min="8923" max="8923" width="13.42578125" style="32" customWidth="1"/>
    <col min="8924" max="8924" width="11.7109375" style="32" customWidth="1"/>
    <col min="8925" max="9168" width="9.140625" style="32"/>
    <col min="9169" max="9169" width="27.28515625" style="32" customWidth="1"/>
    <col min="9170" max="9170" width="21" style="32" customWidth="1"/>
    <col min="9171" max="9171" width="20.85546875" style="32" customWidth="1"/>
    <col min="9172" max="9172" width="15.85546875" style="32" customWidth="1"/>
    <col min="9173" max="9175" width="9.140625" style="32"/>
    <col min="9176" max="9176" width="4.85546875" style="32" customWidth="1"/>
    <col min="9177" max="9177" width="23.140625" style="32" customWidth="1"/>
    <col min="9178" max="9178" width="11.140625" style="32" customWidth="1"/>
    <col min="9179" max="9179" width="13.42578125" style="32" customWidth="1"/>
    <col min="9180" max="9180" width="11.7109375" style="32" customWidth="1"/>
    <col min="9181" max="9424" width="9.140625" style="32"/>
    <col min="9425" max="9425" width="27.28515625" style="32" customWidth="1"/>
    <col min="9426" max="9426" width="21" style="32" customWidth="1"/>
    <col min="9427" max="9427" width="20.85546875" style="32" customWidth="1"/>
    <col min="9428" max="9428" width="15.85546875" style="32" customWidth="1"/>
    <col min="9429" max="9431" width="9.140625" style="32"/>
    <col min="9432" max="9432" width="4.85546875" style="32" customWidth="1"/>
    <col min="9433" max="9433" width="23.140625" style="32" customWidth="1"/>
    <col min="9434" max="9434" width="11.140625" style="32" customWidth="1"/>
    <col min="9435" max="9435" width="13.42578125" style="32" customWidth="1"/>
    <col min="9436" max="9436" width="11.7109375" style="32" customWidth="1"/>
    <col min="9437" max="9680" width="9.140625" style="32"/>
    <col min="9681" max="9681" width="27.28515625" style="32" customWidth="1"/>
    <col min="9682" max="9682" width="21" style="32" customWidth="1"/>
    <col min="9683" max="9683" width="20.85546875" style="32" customWidth="1"/>
    <col min="9684" max="9684" width="15.85546875" style="32" customWidth="1"/>
    <col min="9685" max="9687" width="9.140625" style="32"/>
    <col min="9688" max="9688" width="4.85546875" style="32" customWidth="1"/>
    <col min="9689" max="9689" width="23.140625" style="32" customWidth="1"/>
    <col min="9690" max="9690" width="11.140625" style="32" customWidth="1"/>
    <col min="9691" max="9691" width="13.42578125" style="32" customWidth="1"/>
    <col min="9692" max="9692" width="11.7109375" style="32" customWidth="1"/>
    <col min="9693" max="9936" width="9.140625" style="32"/>
    <col min="9937" max="9937" width="27.28515625" style="32" customWidth="1"/>
    <col min="9938" max="9938" width="21" style="32" customWidth="1"/>
    <col min="9939" max="9939" width="20.85546875" style="32" customWidth="1"/>
    <col min="9940" max="9940" width="15.85546875" style="32" customWidth="1"/>
    <col min="9941" max="9943" width="9.140625" style="32"/>
    <col min="9944" max="9944" width="4.85546875" style="32" customWidth="1"/>
    <col min="9945" max="9945" width="23.140625" style="32" customWidth="1"/>
    <col min="9946" max="9946" width="11.140625" style="32" customWidth="1"/>
    <col min="9947" max="9947" width="13.42578125" style="32" customWidth="1"/>
    <col min="9948" max="9948" width="11.7109375" style="32" customWidth="1"/>
    <col min="9949" max="10192" width="9.140625" style="32"/>
    <col min="10193" max="10193" width="27.28515625" style="32" customWidth="1"/>
    <col min="10194" max="10194" width="21" style="32" customWidth="1"/>
    <col min="10195" max="10195" width="20.85546875" style="32" customWidth="1"/>
    <col min="10196" max="10196" width="15.85546875" style="32" customWidth="1"/>
    <col min="10197" max="10199" width="9.140625" style="32"/>
    <col min="10200" max="10200" width="4.85546875" style="32" customWidth="1"/>
    <col min="10201" max="10201" width="23.140625" style="32" customWidth="1"/>
    <col min="10202" max="10202" width="11.140625" style="32" customWidth="1"/>
    <col min="10203" max="10203" width="13.42578125" style="32" customWidth="1"/>
    <col min="10204" max="10204" width="11.7109375" style="32" customWidth="1"/>
    <col min="10205" max="10448" width="9.140625" style="32"/>
    <col min="10449" max="10449" width="27.28515625" style="32" customWidth="1"/>
    <col min="10450" max="10450" width="21" style="32" customWidth="1"/>
    <col min="10451" max="10451" width="20.85546875" style="32" customWidth="1"/>
    <col min="10452" max="10452" width="15.85546875" style="32" customWidth="1"/>
    <col min="10453" max="10455" width="9.140625" style="32"/>
    <col min="10456" max="10456" width="4.85546875" style="32" customWidth="1"/>
    <col min="10457" max="10457" width="23.140625" style="32" customWidth="1"/>
    <col min="10458" max="10458" width="11.140625" style="32" customWidth="1"/>
    <col min="10459" max="10459" width="13.42578125" style="32" customWidth="1"/>
    <col min="10460" max="10460" width="11.7109375" style="32" customWidth="1"/>
    <col min="10461" max="10704" width="9.140625" style="32"/>
    <col min="10705" max="10705" width="27.28515625" style="32" customWidth="1"/>
    <col min="10706" max="10706" width="21" style="32" customWidth="1"/>
    <col min="10707" max="10707" width="20.85546875" style="32" customWidth="1"/>
    <col min="10708" max="10708" width="15.85546875" style="32" customWidth="1"/>
    <col min="10709" max="10711" width="9.140625" style="32"/>
    <col min="10712" max="10712" width="4.85546875" style="32" customWidth="1"/>
    <col min="10713" max="10713" width="23.140625" style="32" customWidth="1"/>
    <col min="10714" max="10714" width="11.140625" style="32" customWidth="1"/>
    <col min="10715" max="10715" width="13.42578125" style="32" customWidth="1"/>
    <col min="10716" max="10716" width="11.7109375" style="32" customWidth="1"/>
    <col min="10717" max="10960" width="9.140625" style="32"/>
    <col min="10961" max="10961" width="27.28515625" style="32" customWidth="1"/>
    <col min="10962" max="10962" width="21" style="32" customWidth="1"/>
    <col min="10963" max="10963" width="20.85546875" style="32" customWidth="1"/>
    <col min="10964" max="10964" width="15.85546875" style="32" customWidth="1"/>
    <col min="10965" max="10967" width="9.140625" style="32"/>
    <col min="10968" max="10968" width="4.85546875" style="32" customWidth="1"/>
    <col min="10969" max="10969" width="23.140625" style="32" customWidth="1"/>
    <col min="10970" max="10970" width="11.140625" style="32" customWidth="1"/>
    <col min="10971" max="10971" width="13.42578125" style="32" customWidth="1"/>
    <col min="10972" max="10972" width="11.7109375" style="32" customWidth="1"/>
    <col min="10973" max="11216" width="9.140625" style="32"/>
    <col min="11217" max="11217" width="27.28515625" style="32" customWidth="1"/>
    <col min="11218" max="11218" width="21" style="32" customWidth="1"/>
    <col min="11219" max="11219" width="20.85546875" style="32" customWidth="1"/>
    <col min="11220" max="11220" width="15.85546875" style="32" customWidth="1"/>
    <col min="11221" max="11223" width="9.140625" style="32"/>
    <col min="11224" max="11224" width="4.85546875" style="32" customWidth="1"/>
    <col min="11225" max="11225" width="23.140625" style="32" customWidth="1"/>
    <col min="11226" max="11226" width="11.140625" style="32" customWidth="1"/>
    <col min="11227" max="11227" width="13.42578125" style="32" customWidth="1"/>
    <col min="11228" max="11228" width="11.7109375" style="32" customWidth="1"/>
    <col min="11229" max="11472" width="9.140625" style="32"/>
    <col min="11473" max="11473" width="27.28515625" style="32" customWidth="1"/>
    <col min="11474" max="11474" width="21" style="32" customWidth="1"/>
    <col min="11475" max="11475" width="20.85546875" style="32" customWidth="1"/>
    <col min="11476" max="11476" width="15.85546875" style="32" customWidth="1"/>
    <col min="11477" max="11479" width="9.140625" style="32"/>
    <col min="11480" max="11480" width="4.85546875" style="32" customWidth="1"/>
    <col min="11481" max="11481" width="23.140625" style="32" customWidth="1"/>
    <col min="11482" max="11482" width="11.140625" style="32" customWidth="1"/>
    <col min="11483" max="11483" width="13.42578125" style="32" customWidth="1"/>
    <col min="11484" max="11484" width="11.7109375" style="32" customWidth="1"/>
    <col min="11485" max="11728" width="9.140625" style="32"/>
    <col min="11729" max="11729" width="27.28515625" style="32" customWidth="1"/>
    <col min="11730" max="11730" width="21" style="32" customWidth="1"/>
    <col min="11731" max="11731" width="20.85546875" style="32" customWidth="1"/>
    <col min="11732" max="11732" width="15.85546875" style="32" customWidth="1"/>
    <col min="11733" max="11735" width="9.140625" style="32"/>
    <col min="11736" max="11736" width="4.85546875" style="32" customWidth="1"/>
    <col min="11737" max="11737" width="23.140625" style="32" customWidth="1"/>
    <col min="11738" max="11738" width="11.140625" style="32" customWidth="1"/>
    <col min="11739" max="11739" width="13.42578125" style="32" customWidth="1"/>
    <col min="11740" max="11740" width="11.7109375" style="32" customWidth="1"/>
    <col min="11741" max="11984" width="9.140625" style="32"/>
    <col min="11985" max="11985" width="27.28515625" style="32" customWidth="1"/>
    <col min="11986" max="11986" width="21" style="32" customWidth="1"/>
    <col min="11987" max="11987" width="20.85546875" style="32" customWidth="1"/>
    <col min="11988" max="11988" width="15.85546875" style="32" customWidth="1"/>
    <col min="11989" max="11991" width="9.140625" style="32"/>
    <col min="11992" max="11992" width="4.85546875" style="32" customWidth="1"/>
    <col min="11993" max="11993" width="23.140625" style="32" customWidth="1"/>
    <col min="11994" max="11994" width="11.140625" style="32" customWidth="1"/>
    <col min="11995" max="11995" width="13.42578125" style="32" customWidth="1"/>
    <col min="11996" max="11996" width="11.7109375" style="32" customWidth="1"/>
    <col min="11997" max="12240" width="9.140625" style="32"/>
    <col min="12241" max="12241" width="27.28515625" style="32" customWidth="1"/>
    <col min="12242" max="12242" width="21" style="32" customWidth="1"/>
    <col min="12243" max="12243" width="20.85546875" style="32" customWidth="1"/>
    <col min="12244" max="12244" width="15.85546875" style="32" customWidth="1"/>
    <col min="12245" max="12247" width="9.140625" style="32"/>
    <col min="12248" max="12248" width="4.85546875" style="32" customWidth="1"/>
    <col min="12249" max="12249" width="23.140625" style="32" customWidth="1"/>
    <col min="12250" max="12250" width="11.140625" style="32" customWidth="1"/>
    <col min="12251" max="12251" width="13.42578125" style="32" customWidth="1"/>
    <col min="12252" max="12252" width="11.7109375" style="32" customWidth="1"/>
    <col min="12253" max="12496" width="9.140625" style="32"/>
    <col min="12497" max="12497" width="27.28515625" style="32" customWidth="1"/>
    <col min="12498" max="12498" width="21" style="32" customWidth="1"/>
    <col min="12499" max="12499" width="20.85546875" style="32" customWidth="1"/>
    <col min="12500" max="12500" width="15.85546875" style="32" customWidth="1"/>
    <col min="12501" max="12503" width="9.140625" style="32"/>
    <col min="12504" max="12504" width="4.85546875" style="32" customWidth="1"/>
    <col min="12505" max="12505" width="23.140625" style="32" customWidth="1"/>
    <col min="12506" max="12506" width="11.140625" style="32" customWidth="1"/>
    <col min="12507" max="12507" width="13.42578125" style="32" customWidth="1"/>
    <col min="12508" max="12508" width="11.7109375" style="32" customWidth="1"/>
    <col min="12509" max="12752" width="9.140625" style="32"/>
    <col min="12753" max="12753" width="27.28515625" style="32" customWidth="1"/>
    <col min="12754" max="12754" width="21" style="32" customWidth="1"/>
    <col min="12755" max="12755" width="20.85546875" style="32" customWidth="1"/>
    <col min="12756" max="12756" width="15.85546875" style="32" customWidth="1"/>
    <col min="12757" max="12759" width="9.140625" style="32"/>
    <col min="12760" max="12760" width="4.85546875" style="32" customWidth="1"/>
    <col min="12761" max="12761" width="23.140625" style="32" customWidth="1"/>
    <col min="12762" max="12762" width="11.140625" style="32" customWidth="1"/>
    <col min="12763" max="12763" width="13.42578125" style="32" customWidth="1"/>
    <col min="12764" max="12764" width="11.7109375" style="32" customWidth="1"/>
    <col min="12765" max="13008" width="9.140625" style="32"/>
    <col min="13009" max="13009" width="27.28515625" style="32" customWidth="1"/>
    <col min="13010" max="13010" width="21" style="32" customWidth="1"/>
    <col min="13011" max="13011" width="20.85546875" style="32" customWidth="1"/>
    <col min="13012" max="13012" width="15.85546875" style="32" customWidth="1"/>
    <col min="13013" max="13015" width="9.140625" style="32"/>
    <col min="13016" max="13016" width="4.85546875" style="32" customWidth="1"/>
    <col min="13017" max="13017" width="23.140625" style="32" customWidth="1"/>
    <col min="13018" max="13018" width="11.140625" style="32" customWidth="1"/>
    <col min="13019" max="13019" width="13.42578125" style="32" customWidth="1"/>
    <col min="13020" max="13020" width="11.7109375" style="32" customWidth="1"/>
    <col min="13021" max="13264" width="9.140625" style="32"/>
    <col min="13265" max="13265" width="27.28515625" style="32" customWidth="1"/>
    <col min="13266" max="13266" width="21" style="32" customWidth="1"/>
    <col min="13267" max="13267" width="20.85546875" style="32" customWidth="1"/>
    <col min="13268" max="13268" width="15.85546875" style="32" customWidth="1"/>
    <col min="13269" max="13271" width="9.140625" style="32"/>
    <col min="13272" max="13272" width="4.85546875" style="32" customWidth="1"/>
    <col min="13273" max="13273" width="23.140625" style="32" customWidth="1"/>
    <col min="13274" max="13274" width="11.140625" style="32" customWidth="1"/>
    <col min="13275" max="13275" width="13.42578125" style="32" customWidth="1"/>
    <col min="13276" max="13276" width="11.7109375" style="32" customWidth="1"/>
    <col min="13277" max="13520" width="9.140625" style="32"/>
    <col min="13521" max="13521" width="27.28515625" style="32" customWidth="1"/>
    <col min="13522" max="13522" width="21" style="32" customWidth="1"/>
    <col min="13523" max="13523" width="20.85546875" style="32" customWidth="1"/>
    <col min="13524" max="13524" width="15.85546875" style="32" customWidth="1"/>
    <col min="13525" max="13527" width="9.140625" style="32"/>
    <col min="13528" max="13528" width="4.85546875" style="32" customWidth="1"/>
    <col min="13529" max="13529" width="23.140625" style="32" customWidth="1"/>
    <col min="13530" max="13530" width="11.140625" style="32" customWidth="1"/>
    <col min="13531" max="13531" width="13.42578125" style="32" customWidth="1"/>
    <col min="13532" max="13532" width="11.7109375" style="32" customWidth="1"/>
    <col min="13533" max="13776" width="9.140625" style="32"/>
    <col min="13777" max="13777" width="27.28515625" style="32" customWidth="1"/>
    <col min="13778" max="13778" width="21" style="32" customWidth="1"/>
    <col min="13779" max="13779" width="20.85546875" style="32" customWidth="1"/>
    <col min="13780" max="13780" width="15.85546875" style="32" customWidth="1"/>
    <col min="13781" max="13783" width="9.140625" style="32"/>
    <col min="13784" max="13784" width="4.85546875" style="32" customWidth="1"/>
    <col min="13785" max="13785" width="23.140625" style="32" customWidth="1"/>
    <col min="13786" max="13786" width="11.140625" style="32" customWidth="1"/>
    <col min="13787" max="13787" width="13.42578125" style="32" customWidth="1"/>
    <col min="13788" max="13788" width="11.7109375" style="32" customWidth="1"/>
    <col min="13789" max="14032" width="9.140625" style="32"/>
    <col min="14033" max="14033" width="27.28515625" style="32" customWidth="1"/>
    <col min="14034" max="14034" width="21" style="32" customWidth="1"/>
    <col min="14035" max="14035" width="20.85546875" style="32" customWidth="1"/>
    <col min="14036" max="14036" width="15.85546875" style="32" customWidth="1"/>
    <col min="14037" max="14039" width="9.140625" style="32"/>
    <col min="14040" max="14040" width="4.85546875" style="32" customWidth="1"/>
    <col min="14041" max="14041" width="23.140625" style="32" customWidth="1"/>
    <col min="14042" max="14042" width="11.140625" style="32" customWidth="1"/>
    <col min="14043" max="14043" width="13.42578125" style="32" customWidth="1"/>
    <col min="14044" max="14044" width="11.7109375" style="32" customWidth="1"/>
    <col min="14045" max="14288" width="9.140625" style="32"/>
    <col min="14289" max="14289" width="27.28515625" style="32" customWidth="1"/>
    <col min="14290" max="14290" width="21" style="32" customWidth="1"/>
    <col min="14291" max="14291" width="20.85546875" style="32" customWidth="1"/>
    <col min="14292" max="14292" width="15.85546875" style="32" customWidth="1"/>
    <col min="14293" max="14295" width="9.140625" style="32"/>
    <col min="14296" max="14296" width="4.85546875" style="32" customWidth="1"/>
    <col min="14297" max="14297" width="23.140625" style="32" customWidth="1"/>
    <col min="14298" max="14298" width="11.140625" style="32" customWidth="1"/>
    <col min="14299" max="14299" width="13.42578125" style="32" customWidth="1"/>
    <col min="14300" max="14300" width="11.7109375" style="32" customWidth="1"/>
    <col min="14301" max="14544" width="9.140625" style="32"/>
    <col min="14545" max="14545" width="27.28515625" style="32" customWidth="1"/>
    <col min="14546" max="14546" width="21" style="32" customWidth="1"/>
    <col min="14547" max="14547" width="20.85546875" style="32" customWidth="1"/>
    <col min="14548" max="14548" width="15.85546875" style="32" customWidth="1"/>
    <col min="14549" max="14551" width="9.140625" style="32"/>
    <col min="14552" max="14552" width="4.85546875" style="32" customWidth="1"/>
    <col min="14553" max="14553" width="23.140625" style="32" customWidth="1"/>
    <col min="14554" max="14554" width="11.140625" style="32" customWidth="1"/>
    <col min="14555" max="14555" width="13.42578125" style="32" customWidth="1"/>
    <col min="14556" max="14556" width="11.7109375" style="32" customWidth="1"/>
    <col min="14557" max="14800" width="9.140625" style="32"/>
    <col min="14801" max="14801" width="27.28515625" style="32" customWidth="1"/>
    <col min="14802" max="14802" width="21" style="32" customWidth="1"/>
    <col min="14803" max="14803" width="20.85546875" style="32" customWidth="1"/>
    <col min="14804" max="14804" width="15.85546875" style="32" customWidth="1"/>
    <col min="14805" max="14807" width="9.140625" style="32"/>
    <col min="14808" max="14808" width="4.85546875" style="32" customWidth="1"/>
    <col min="14809" max="14809" width="23.140625" style="32" customWidth="1"/>
    <col min="14810" max="14810" width="11.140625" style="32" customWidth="1"/>
    <col min="14811" max="14811" width="13.42578125" style="32" customWidth="1"/>
    <col min="14812" max="14812" width="11.7109375" style="32" customWidth="1"/>
    <col min="14813" max="15056" width="9.140625" style="32"/>
    <col min="15057" max="15057" width="27.28515625" style="32" customWidth="1"/>
    <col min="15058" max="15058" width="21" style="32" customWidth="1"/>
    <col min="15059" max="15059" width="20.85546875" style="32" customWidth="1"/>
    <col min="15060" max="15060" width="15.85546875" style="32" customWidth="1"/>
    <col min="15061" max="15063" width="9.140625" style="32"/>
    <col min="15064" max="15064" width="4.85546875" style="32" customWidth="1"/>
    <col min="15065" max="15065" width="23.140625" style="32" customWidth="1"/>
    <col min="15066" max="15066" width="11.140625" style="32" customWidth="1"/>
    <col min="15067" max="15067" width="13.42578125" style="32" customWidth="1"/>
    <col min="15068" max="15068" width="11.7109375" style="32" customWidth="1"/>
    <col min="15069" max="15312" width="9.140625" style="32"/>
    <col min="15313" max="15313" width="27.28515625" style="32" customWidth="1"/>
    <col min="15314" max="15314" width="21" style="32" customWidth="1"/>
    <col min="15315" max="15315" width="20.85546875" style="32" customWidth="1"/>
    <col min="15316" max="15316" width="15.85546875" style="32" customWidth="1"/>
    <col min="15317" max="15319" width="9.140625" style="32"/>
    <col min="15320" max="15320" width="4.85546875" style="32" customWidth="1"/>
    <col min="15321" max="15321" width="23.140625" style="32" customWidth="1"/>
    <col min="15322" max="15322" width="11.140625" style="32" customWidth="1"/>
    <col min="15323" max="15323" width="13.42578125" style="32" customWidth="1"/>
    <col min="15324" max="15324" width="11.7109375" style="32" customWidth="1"/>
    <col min="15325" max="15568" width="9.140625" style="32"/>
    <col min="15569" max="15569" width="27.28515625" style="32" customWidth="1"/>
    <col min="15570" max="15570" width="21" style="32" customWidth="1"/>
    <col min="15571" max="15571" width="20.85546875" style="32" customWidth="1"/>
    <col min="15572" max="15572" width="15.85546875" style="32" customWidth="1"/>
    <col min="15573" max="15575" width="9.140625" style="32"/>
    <col min="15576" max="15576" width="4.85546875" style="32" customWidth="1"/>
    <col min="15577" max="15577" width="23.140625" style="32" customWidth="1"/>
    <col min="15578" max="15578" width="11.140625" style="32" customWidth="1"/>
    <col min="15579" max="15579" width="13.42578125" style="32" customWidth="1"/>
    <col min="15580" max="15580" width="11.7109375" style="32" customWidth="1"/>
    <col min="15581" max="15824" width="9.140625" style="32"/>
    <col min="15825" max="15825" width="27.28515625" style="32" customWidth="1"/>
    <col min="15826" max="15826" width="21" style="32" customWidth="1"/>
    <col min="15827" max="15827" width="20.85546875" style="32" customWidth="1"/>
    <col min="15828" max="15828" width="15.85546875" style="32" customWidth="1"/>
    <col min="15829" max="15831" width="9.140625" style="32"/>
    <col min="15832" max="15832" width="4.85546875" style="32" customWidth="1"/>
    <col min="15833" max="15833" width="23.140625" style="32" customWidth="1"/>
    <col min="15834" max="15834" width="11.140625" style="32" customWidth="1"/>
    <col min="15835" max="15835" width="13.42578125" style="32" customWidth="1"/>
    <col min="15836" max="15836" width="11.7109375" style="32" customWidth="1"/>
    <col min="15837" max="16080" width="9.140625" style="32"/>
    <col min="16081" max="16081" width="27.28515625" style="32" customWidth="1"/>
    <col min="16082" max="16082" width="21" style="32" customWidth="1"/>
    <col min="16083" max="16083" width="20.85546875" style="32" customWidth="1"/>
    <col min="16084" max="16084" width="15.85546875" style="32" customWidth="1"/>
    <col min="16085" max="16087" width="9.140625" style="32"/>
    <col min="16088" max="16088" width="4.85546875" style="32" customWidth="1"/>
    <col min="16089" max="16089" width="23.140625" style="32" customWidth="1"/>
    <col min="16090" max="16090" width="11.140625" style="32" customWidth="1"/>
    <col min="16091" max="16091" width="13.42578125" style="32" customWidth="1"/>
    <col min="16092" max="16092" width="11.7109375" style="32" customWidth="1"/>
    <col min="16093" max="16384" width="9.140625" style="32"/>
  </cols>
  <sheetData>
    <row r="1" spans="1:5">
      <c r="A1" s="29"/>
      <c r="B1" s="29"/>
      <c r="C1" s="241"/>
      <c r="D1" s="207"/>
    </row>
    <row r="2" spans="1:5" ht="15.75">
      <c r="A2" s="600" t="s">
        <v>251</v>
      </c>
      <c r="B2" s="600"/>
      <c r="C2" s="600"/>
      <c r="D2" s="600"/>
    </row>
    <row r="3" spans="1:5" ht="12.75" customHeight="1">
      <c r="A3" s="29"/>
      <c r="B3" s="29"/>
      <c r="C3" s="241"/>
      <c r="D3" s="208"/>
    </row>
    <row r="4" spans="1:5">
      <c r="A4" s="3" t="s">
        <v>100</v>
      </c>
      <c r="B4" s="4">
        <v>2023</v>
      </c>
      <c r="D4" s="119"/>
    </row>
    <row r="5" spans="1:5">
      <c r="A5" s="3" t="s">
        <v>101</v>
      </c>
      <c r="B5" s="4" t="s">
        <v>102</v>
      </c>
      <c r="D5" s="119"/>
    </row>
    <row r="6" spans="1:5">
      <c r="A6" s="3" t="s">
        <v>103</v>
      </c>
      <c r="B6" s="4" t="s">
        <v>104</v>
      </c>
      <c r="D6" s="119"/>
    </row>
    <row r="7" spans="1:5" ht="26.25" customHeight="1">
      <c r="A7" s="3" t="s">
        <v>105</v>
      </c>
      <c r="B7" s="573" t="s">
        <v>90</v>
      </c>
      <c r="C7" s="573"/>
      <c r="D7" s="573"/>
      <c r="E7" s="573"/>
    </row>
    <row r="8" spans="1:5">
      <c r="A8" s="3" t="s">
        <v>106</v>
      </c>
      <c r="B8" s="4" t="s">
        <v>107</v>
      </c>
      <c r="D8" s="42"/>
    </row>
    <row r="9" spans="1:5" ht="15" customHeight="1">
      <c r="A9" s="4" t="s">
        <v>298</v>
      </c>
      <c r="B9" s="573" t="s">
        <v>474</v>
      </c>
      <c r="C9" s="573"/>
      <c r="D9" s="573"/>
      <c r="E9" s="573"/>
    </row>
    <row r="10" spans="1:5">
      <c r="A10" s="39"/>
      <c r="B10" s="39"/>
      <c r="C10" s="242"/>
      <c r="D10" s="41"/>
    </row>
    <row r="11" spans="1:5" s="42" customFormat="1" ht="49.5" customHeight="1">
      <c r="A11" s="339" t="s">
        <v>152</v>
      </c>
      <c r="B11" s="79" t="s">
        <v>121</v>
      </c>
      <c r="C11" s="79" t="s">
        <v>153</v>
      </c>
      <c r="D11" s="290" t="s">
        <v>155</v>
      </c>
      <c r="E11" s="290" t="s">
        <v>154</v>
      </c>
    </row>
    <row r="12" spans="1:5" s="42" customFormat="1" ht="11.25" customHeight="1">
      <c r="A12" s="339">
        <v>1</v>
      </c>
      <c r="B12" s="79">
        <v>2</v>
      </c>
      <c r="C12" s="79">
        <v>3</v>
      </c>
      <c r="D12" s="290">
        <v>4</v>
      </c>
      <c r="E12" s="290">
        <v>5</v>
      </c>
    </row>
    <row r="13" spans="1:5" s="210" customFormat="1" ht="14.25" customHeight="1">
      <c r="A13" s="265" t="s">
        <v>263</v>
      </c>
      <c r="B13" s="266" t="s">
        <v>172</v>
      </c>
      <c r="C13" s="266" t="s">
        <v>41</v>
      </c>
      <c r="D13" s="272">
        <v>556308</v>
      </c>
      <c r="E13" s="340">
        <f>D13/1000</f>
        <v>556.30799999999999</v>
      </c>
    </row>
    <row r="14" spans="1:5" s="341" customFormat="1" ht="14.25" customHeight="1">
      <c r="A14" s="267" t="s">
        <v>252</v>
      </c>
      <c r="B14" s="154" t="s">
        <v>172</v>
      </c>
      <c r="C14" s="154">
        <v>1</v>
      </c>
      <c r="D14" s="154">
        <v>43486</v>
      </c>
      <c r="E14" s="340">
        <f>D14/1000</f>
        <v>43.485999999999997</v>
      </c>
    </row>
    <row r="15" spans="1:5" s="341" customFormat="1">
      <c r="A15" s="267" t="s">
        <v>253</v>
      </c>
      <c r="B15" s="154" t="s">
        <v>172</v>
      </c>
      <c r="C15" s="154">
        <v>1</v>
      </c>
      <c r="D15" s="154">
        <v>9809</v>
      </c>
      <c r="E15" s="340">
        <f t="shared" ref="E15:E25" si="0">C15*D15/1000</f>
        <v>9.8089999999999993</v>
      </c>
    </row>
    <row r="16" spans="1:5" s="341" customFormat="1">
      <c r="A16" s="267" t="s">
        <v>254</v>
      </c>
      <c r="B16" s="154" t="s">
        <v>172</v>
      </c>
      <c r="C16" s="154">
        <v>1</v>
      </c>
      <c r="D16" s="154">
        <v>6603</v>
      </c>
      <c r="E16" s="340">
        <f t="shared" si="0"/>
        <v>6.6029999999999998</v>
      </c>
    </row>
    <row r="17" spans="1:5" s="341" customFormat="1" ht="14.25" customHeight="1">
      <c r="A17" s="268" t="s">
        <v>264</v>
      </c>
      <c r="B17" s="154" t="s">
        <v>172</v>
      </c>
      <c r="C17" s="154">
        <v>1</v>
      </c>
      <c r="D17" s="154">
        <v>179000</v>
      </c>
      <c r="E17" s="342">
        <f t="shared" si="0"/>
        <v>179</v>
      </c>
    </row>
    <row r="18" spans="1:5" s="341" customFormat="1" ht="12.75" customHeight="1">
      <c r="A18" s="268" t="s">
        <v>255</v>
      </c>
      <c r="B18" s="154" t="s">
        <v>172</v>
      </c>
      <c r="C18" s="154">
        <v>1</v>
      </c>
      <c r="D18" s="154">
        <v>268800</v>
      </c>
      <c r="E18" s="342">
        <f t="shared" si="0"/>
        <v>268.8</v>
      </c>
    </row>
    <row r="19" spans="1:5" s="341" customFormat="1" ht="26.25" customHeight="1">
      <c r="A19" s="269" t="s">
        <v>443</v>
      </c>
      <c r="B19" s="154" t="s">
        <v>172</v>
      </c>
      <c r="C19" s="154">
        <v>1</v>
      </c>
      <c r="D19" s="154">
        <v>248000</v>
      </c>
      <c r="E19" s="342">
        <f t="shared" ref="E19" si="1">C19*D19/1000</f>
        <v>248</v>
      </c>
    </row>
    <row r="20" spans="1:5" s="341" customFormat="1" ht="12.75" customHeight="1">
      <c r="A20" s="269" t="s">
        <v>256</v>
      </c>
      <c r="B20" s="154" t="s">
        <v>172</v>
      </c>
      <c r="C20" s="270">
        <v>1</v>
      </c>
      <c r="D20" s="270">
        <v>207000</v>
      </c>
      <c r="E20" s="343">
        <f t="shared" si="0"/>
        <v>207</v>
      </c>
    </row>
    <row r="21" spans="1:5" s="341" customFormat="1" ht="13.5" customHeight="1">
      <c r="A21" s="269" t="s">
        <v>257</v>
      </c>
      <c r="B21" s="154" t="s">
        <v>172</v>
      </c>
      <c r="C21" s="270">
        <v>1</v>
      </c>
      <c r="D21" s="270">
        <v>551040</v>
      </c>
      <c r="E21" s="343">
        <f t="shared" si="0"/>
        <v>551.04</v>
      </c>
    </row>
    <row r="22" spans="1:5" s="341" customFormat="1" ht="27" customHeight="1">
      <c r="A22" s="268" t="s">
        <v>265</v>
      </c>
      <c r="B22" s="154" t="s">
        <v>172</v>
      </c>
      <c r="C22" s="154">
        <v>1</v>
      </c>
      <c r="D22" s="154">
        <v>440160</v>
      </c>
      <c r="E22" s="342">
        <f t="shared" si="0"/>
        <v>440.16</v>
      </c>
    </row>
    <row r="23" spans="1:5" s="341" customFormat="1" ht="25.5" customHeight="1">
      <c r="A23" s="268" t="s">
        <v>258</v>
      </c>
      <c r="B23" s="154" t="s">
        <v>172</v>
      </c>
      <c r="C23" s="154">
        <v>1</v>
      </c>
      <c r="D23" s="154">
        <v>17079273</v>
      </c>
      <c r="E23" s="342">
        <f t="shared" si="0"/>
        <v>17079.273000000001</v>
      </c>
    </row>
    <row r="24" spans="1:5" s="341" customFormat="1" ht="27" customHeight="1">
      <c r="A24" s="268" t="s">
        <v>259</v>
      </c>
      <c r="B24" s="154" t="s">
        <v>172</v>
      </c>
      <c r="C24" s="154">
        <v>1</v>
      </c>
      <c r="D24" s="154">
        <v>2100000</v>
      </c>
      <c r="E24" s="342">
        <f t="shared" si="0"/>
        <v>2100</v>
      </c>
    </row>
    <row r="25" spans="1:5" s="341" customFormat="1" ht="26.25" customHeight="1">
      <c r="A25" s="268" t="s">
        <v>260</v>
      </c>
      <c r="B25" s="154" t="s">
        <v>172</v>
      </c>
      <c r="C25" s="154">
        <v>1</v>
      </c>
      <c r="D25" s="154">
        <v>1200000</v>
      </c>
      <c r="E25" s="342">
        <f t="shared" si="0"/>
        <v>1200</v>
      </c>
    </row>
    <row r="26" spans="1:5" s="341" customFormat="1" ht="15" customHeight="1">
      <c r="A26" s="268" t="s">
        <v>261</v>
      </c>
      <c r="B26" s="154" t="s">
        <v>172</v>
      </c>
      <c r="C26" s="154">
        <v>1</v>
      </c>
      <c r="D26" s="154">
        <v>1560000</v>
      </c>
      <c r="E26" s="342">
        <f t="shared" ref="E26:E28" si="2">C26*D26/1000</f>
        <v>1560</v>
      </c>
    </row>
    <row r="27" spans="1:5" s="341" customFormat="1" ht="25.5" customHeight="1">
      <c r="A27" s="268" t="s">
        <v>317</v>
      </c>
      <c r="B27" s="154" t="s">
        <v>172</v>
      </c>
      <c r="C27" s="154">
        <v>1</v>
      </c>
      <c r="D27" s="154">
        <v>2003000</v>
      </c>
      <c r="E27" s="342">
        <f t="shared" si="2"/>
        <v>2003</v>
      </c>
    </row>
    <row r="28" spans="1:5" s="341" customFormat="1" ht="26.25" customHeight="1">
      <c r="A28" s="268" t="s">
        <v>262</v>
      </c>
      <c r="B28" s="154" t="s">
        <v>172</v>
      </c>
      <c r="C28" s="154">
        <v>1</v>
      </c>
      <c r="D28" s="154">
        <v>2650752</v>
      </c>
      <c r="E28" s="342">
        <f t="shared" si="2"/>
        <v>2650.752</v>
      </c>
    </row>
    <row r="29" spans="1:5" s="345" customFormat="1">
      <c r="A29" s="53" t="s">
        <v>186</v>
      </c>
      <c r="B29" s="53"/>
      <c r="C29" s="183"/>
      <c r="D29" s="183"/>
      <c r="E29" s="344">
        <f>SUM(E13:E28)</f>
        <v>29103.231</v>
      </c>
    </row>
    <row r="30" spans="1:5" s="47" customFormat="1" ht="12.75" customHeight="1">
      <c r="A30" s="146"/>
      <c r="B30" s="146"/>
      <c r="C30" s="243"/>
      <c r="D30" s="209"/>
      <c r="E30" s="192"/>
    </row>
    <row r="31" spans="1:5" s="58" customFormat="1" ht="18.75">
      <c r="A31" s="43" t="s">
        <v>2</v>
      </c>
      <c r="B31" s="43"/>
      <c r="C31" s="191"/>
      <c r="D31" s="206" t="s">
        <v>82</v>
      </c>
      <c r="E31" s="190"/>
    </row>
    <row r="33" spans="1:5" s="58" customFormat="1" ht="12.75" customHeight="1">
      <c r="A33" s="43" t="s">
        <v>95</v>
      </c>
      <c r="B33" s="43"/>
      <c r="C33" s="191"/>
      <c r="D33" s="206" t="s">
        <v>71</v>
      </c>
      <c r="E33" s="191"/>
    </row>
    <row r="34" spans="1:5" ht="12.75" customHeight="1"/>
    <row r="38" spans="1:5" s="263" customFormat="1">
      <c r="A38" s="260"/>
      <c r="B38" s="260"/>
      <c r="C38" s="261"/>
      <c r="D38" s="261"/>
      <c r="E38" s="262"/>
    </row>
  </sheetData>
  <mergeCells count="3">
    <mergeCell ref="A2:D2"/>
    <mergeCell ref="B7:E7"/>
    <mergeCell ref="B9:E9"/>
  </mergeCells>
  <pageMargins left="0.78740157480314965" right="0.23622047244094491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F306"/>
  <sheetViews>
    <sheetView zoomScale="85" zoomScaleNormal="85" workbookViewId="0">
      <pane xSplit="2" ySplit="7" topLeftCell="C75" activePane="bottomRight" state="frozen"/>
      <selection activeCell="E21" sqref="E21"/>
      <selection pane="topRight" activeCell="E21" sqref="E21"/>
      <selection pane="bottomLeft" activeCell="E21" sqref="E21"/>
      <selection pane="bottomRight" activeCell="J285" sqref="J285"/>
    </sheetView>
  </sheetViews>
  <sheetFormatPr defaultColWidth="14.42578125" defaultRowHeight="15" customHeight="1"/>
  <cols>
    <col min="1" max="1" width="7.85546875" style="377" customWidth="1"/>
    <col min="2" max="2" width="7.140625" style="377" customWidth="1"/>
    <col min="3" max="3" width="11.140625" style="377" customWidth="1"/>
    <col min="4" max="4" width="7.85546875" style="377" customWidth="1"/>
    <col min="5" max="5" width="9.140625" style="377" customWidth="1"/>
    <col min="6" max="6" width="11" style="377" customWidth="1"/>
    <col min="7" max="7" width="12.7109375" style="377" customWidth="1"/>
    <col min="8" max="8" width="11.85546875" style="377" customWidth="1"/>
    <col min="9" max="9" width="12.140625" style="377" customWidth="1"/>
    <col min="10" max="10" width="12.42578125" style="377" customWidth="1"/>
    <col min="11" max="11" width="9.5703125" style="377" customWidth="1"/>
    <col min="12" max="12" width="10.7109375" style="377" customWidth="1"/>
    <col min="13" max="13" width="12.28515625" style="377" customWidth="1"/>
    <col min="14" max="14" width="10.85546875" style="377" customWidth="1"/>
    <col min="15" max="15" width="9.7109375" style="377" customWidth="1"/>
    <col min="16" max="16" width="14" style="377" customWidth="1"/>
    <col min="17" max="17" width="12.42578125" style="377" customWidth="1"/>
    <col min="18" max="18" width="11" style="377" hidden="1" customWidth="1"/>
    <col min="19" max="19" width="15.85546875" style="377" hidden="1" customWidth="1"/>
    <col min="20" max="20" width="25.7109375" style="377" hidden="1" customWidth="1"/>
    <col min="21" max="21" width="9.7109375" style="377" hidden="1" customWidth="1"/>
    <col min="22" max="22" width="9.140625" style="377" hidden="1" customWidth="1"/>
    <col min="23" max="23" width="12" style="377" hidden="1" customWidth="1"/>
    <col min="24" max="41" width="9.140625" style="377" hidden="1" customWidth="1"/>
    <col min="42" max="42" width="11.140625" style="377" hidden="1" customWidth="1"/>
    <col min="43" max="43" width="11" style="377" customWidth="1"/>
    <col min="44" max="44" width="11.5703125" style="377" customWidth="1"/>
    <col min="45" max="45" width="40.140625" style="377" customWidth="1"/>
    <col min="46" max="52" width="14.42578125" style="378"/>
    <col min="53" max="58" width="14.42578125" style="379"/>
    <col min="59" max="16384" width="14.42578125" style="380"/>
  </cols>
  <sheetData>
    <row r="1" spans="1:58" s="531" customFormat="1">
      <c r="A1" s="444"/>
      <c r="B1" s="444"/>
      <c r="C1" s="526" t="s">
        <v>318</v>
      </c>
      <c r="D1" s="444"/>
      <c r="E1" s="444"/>
      <c r="F1" s="444"/>
      <c r="G1" s="444"/>
      <c r="H1" s="527"/>
      <c r="I1" s="444"/>
      <c r="J1" s="444"/>
      <c r="K1" s="444"/>
      <c r="L1" s="526"/>
      <c r="M1" s="528"/>
      <c r="N1" s="526"/>
      <c r="O1" s="528"/>
      <c r="P1" s="528"/>
      <c r="Q1" s="528"/>
      <c r="R1" s="526"/>
      <c r="S1" s="528"/>
      <c r="T1" s="528"/>
      <c r="U1" s="526"/>
      <c r="V1" s="528"/>
      <c r="W1" s="528"/>
      <c r="X1" s="526"/>
      <c r="Y1" s="528"/>
      <c r="Z1" s="528"/>
      <c r="AA1" s="526"/>
      <c r="AB1" s="528"/>
      <c r="AC1" s="528"/>
      <c r="AD1" s="526"/>
      <c r="AE1" s="528"/>
      <c r="AF1" s="528"/>
      <c r="AG1" s="526"/>
      <c r="AH1" s="528"/>
      <c r="AI1" s="528"/>
      <c r="AJ1" s="526"/>
      <c r="AK1" s="528"/>
      <c r="AL1" s="528"/>
      <c r="AM1" s="526"/>
      <c r="AN1" s="528"/>
      <c r="AO1" s="528"/>
      <c r="AP1" s="528"/>
      <c r="AQ1" s="528"/>
      <c r="AR1" s="444"/>
      <c r="AS1" s="444"/>
      <c r="AT1" s="529"/>
      <c r="AU1" s="529"/>
      <c r="AV1" s="529"/>
      <c r="AW1" s="529"/>
      <c r="AX1" s="529"/>
      <c r="AY1" s="529"/>
      <c r="AZ1" s="529"/>
      <c r="BA1" s="530"/>
      <c r="BB1" s="530"/>
      <c r="BC1" s="530"/>
      <c r="BD1" s="530"/>
      <c r="BE1" s="530"/>
      <c r="BF1" s="530"/>
    </row>
    <row r="2" spans="1:58" s="531" customFormat="1">
      <c r="A2" s="444"/>
      <c r="B2" s="444"/>
      <c r="C2" s="537" t="s">
        <v>90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444"/>
      <c r="O2" s="528"/>
      <c r="P2" s="528"/>
      <c r="Q2" s="528"/>
      <c r="R2" s="526"/>
      <c r="S2" s="528"/>
      <c r="T2" s="528"/>
      <c r="U2" s="526"/>
      <c r="V2" s="528"/>
      <c r="W2" s="528"/>
      <c r="X2" s="526"/>
      <c r="Y2" s="528"/>
      <c r="Z2" s="528"/>
      <c r="AA2" s="526"/>
      <c r="AB2" s="528"/>
      <c r="AC2" s="528"/>
      <c r="AD2" s="526"/>
      <c r="AE2" s="528"/>
      <c r="AF2" s="528"/>
      <c r="AG2" s="526"/>
      <c r="AH2" s="528"/>
      <c r="AI2" s="528"/>
      <c r="AJ2" s="526"/>
      <c r="AK2" s="528"/>
      <c r="AL2" s="528"/>
      <c r="AM2" s="526"/>
      <c r="AN2" s="528"/>
      <c r="AO2" s="528"/>
      <c r="AP2" s="528"/>
      <c r="AQ2" s="528"/>
      <c r="AR2" s="444"/>
      <c r="AS2" s="444"/>
      <c r="AT2" s="529"/>
      <c r="AU2" s="529"/>
      <c r="AV2" s="529"/>
      <c r="AW2" s="529"/>
      <c r="AX2" s="529"/>
      <c r="AY2" s="529"/>
      <c r="AZ2" s="529"/>
      <c r="BA2" s="530"/>
      <c r="BB2" s="530"/>
      <c r="BC2" s="530"/>
      <c r="BD2" s="530"/>
      <c r="BE2" s="530"/>
      <c r="BF2" s="530"/>
    </row>
    <row r="3" spans="1:58" ht="15.75" customHeight="1">
      <c r="A3" s="538" t="s">
        <v>319</v>
      </c>
      <c r="B3" s="538" t="s">
        <v>92</v>
      </c>
      <c r="C3" s="538" t="s">
        <v>320</v>
      </c>
      <c r="D3" s="538" t="s">
        <v>321</v>
      </c>
      <c r="E3" s="538" t="s">
        <v>322</v>
      </c>
      <c r="F3" s="540" t="s">
        <v>323</v>
      </c>
      <c r="G3" s="539"/>
      <c r="H3" s="539"/>
      <c r="I3" s="541" t="s">
        <v>324</v>
      </c>
      <c r="J3" s="539"/>
      <c r="K3" s="539"/>
      <c r="L3" s="542" t="s">
        <v>323</v>
      </c>
      <c r="M3" s="539"/>
      <c r="N3" s="542" t="s">
        <v>324</v>
      </c>
      <c r="O3" s="539"/>
      <c r="P3" s="543" t="s">
        <v>325</v>
      </c>
      <c r="Q3" s="543" t="s">
        <v>326</v>
      </c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543" t="s">
        <v>327</v>
      </c>
      <c r="AQ3" s="543" t="s">
        <v>328</v>
      </c>
      <c r="AR3" s="538" t="s">
        <v>329</v>
      </c>
    </row>
    <row r="4" spans="1:58" ht="38.25" customHeight="1">
      <c r="A4" s="539"/>
      <c r="B4" s="539"/>
      <c r="C4" s="539"/>
      <c r="D4" s="539"/>
      <c r="E4" s="539"/>
      <c r="F4" s="538" t="s">
        <v>330</v>
      </c>
      <c r="G4" s="538" t="s">
        <v>331</v>
      </c>
      <c r="H4" s="538" t="s">
        <v>332</v>
      </c>
      <c r="I4" s="538" t="s">
        <v>333</v>
      </c>
      <c r="J4" s="538" t="s">
        <v>331</v>
      </c>
      <c r="K4" s="538" t="s">
        <v>332</v>
      </c>
      <c r="L4" s="539"/>
      <c r="M4" s="539"/>
      <c r="N4" s="539"/>
      <c r="O4" s="539"/>
      <c r="P4" s="539"/>
      <c r="Q4" s="543"/>
      <c r="R4" s="381" t="s">
        <v>334</v>
      </c>
      <c r="S4" s="376"/>
      <c r="T4" s="376"/>
      <c r="U4" s="376"/>
      <c r="V4" s="376"/>
      <c r="W4" s="376"/>
      <c r="X4" s="381" t="s">
        <v>335</v>
      </c>
      <c r="Y4" s="376"/>
      <c r="Z4" s="376"/>
      <c r="AA4" s="376"/>
      <c r="AB4" s="376"/>
      <c r="AC4" s="376"/>
      <c r="AD4" s="376"/>
      <c r="AE4" s="376"/>
      <c r="AF4" s="376"/>
      <c r="AG4" s="376"/>
      <c r="AH4" s="376"/>
      <c r="AI4" s="376"/>
      <c r="AJ4" s="376"/>
      <c r="AK4" s="376"/>
      <c r="AL4" s="376"/>
      <c r="AM4" s="376"/>
      <c r="AN4" s="376"/>
      <c r="AO4" s="376"/>
      <c r="AP4" s="543"/>
      <c r="AQ4" s="543"/>
      <c r="AR4" s="539"/>
    </row>
    <row r="5" spans="1:58" ht="8.25" customHeight="1">
      <c r="A5" s="539"/>
      <c r="B5" s="539"/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43"/>
      <c r="R5" s="381" t="s">
        <v>336</v>
      </c>
      <c r="S5" s="381"/>
      <c r="T5" s="381"/>
      <c r="U5" s="381" t="s">
        <v>337</v>
      </c>
      <c r="V5" s="381"/>
      <c r="W5" s="381"/>
      <c r="X5" s="381" t="s">
        <v>336</v>
      </c>
      <c r="Y5" s="376"/>
      <c r="Z5" s="376"/>
      <c r="AA5" s="376"/>
      <c r="AB5" s="376"/>
      <c r="AC5" s="376"/>
      <c r="AD5" s="376"/>
      <c r="AE5" s="376"/>
      <c r="AF5" s="376"/>
      <c r="AG5" s="381" t="s">
        <v>337</v>
      </c>
      <c r="AH5" s="376"/>
      <c r="AI5" s="376"/>
      <c r="AJ5" s="376"/>
      <c r="AK5" s="376"/>
      <c r="AL5" s="376"/>
      <c r="AM5" s="376"/>
      <c r="AN5" s="376"/>
      <c r="AO5" s="376"/>
      <c r="AP5" s="543"/>
      <c r="AQ5" s="543"/>
      <c r="AR5" s="539"/>
    </row>
    <row r="6" spans="1:58" ht="3" customHeight="1">
      <c r="A6" s="539"/>
      <c r="B6" s="539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43"/>
      <c r="R6" s="381"/>
      <c r="S6" s="381"/>
      <c r="T6" s="381"/>
      <c r="U6" s="381"/>
      <c r="V6" s="381"/>
      <c r="W6" s="381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543"/>
      <c r="AQ6" s="543"/>
      <c r="AR6" s="539"/>
    </row>
    <row r="7" spans="1:58" ht="30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382" t="s">
        <v>338</v>
      </c>
      <c r="M7" s="383" t="s">
        <v>339</v>
      </c>
      <c r="N7" s="382" t="s">
        <v>338</v>
      </c>
      <c r="O7" s="383" t="s">
        <v>339</v>
      </c>
      <c r="P7" s="383" t="s">
        <v>339</v>
      </c>
      <c r="Q7" s="383" t="s">
        <v>339</v>
      </c>
      <c r="R7" s="383" t="s">
        <v>339</v>
      </c>
      <c r="S7" s="383" t="s">
        <v>339</v>
      </c>
      <c r="T7" s="383" t="s">
        <v>339</v>
      </c>
      <c r="U7" s="383" t="s">
        <v>339</v>
      </c>
      <c r="V7" s="383" t="s">
        <v>339</v>
      </c>
      <c r="W7" s="383" t="s">
        <v>339</v>
      </c>
      <c r="X7" s="383" t="s">
        <v>339</v>
      </c>
      <c r="Y7" s="383" t="s">
        <v>339</v>
      </c>
      <c r="Z7" s="383" t="s">
        <v>339</v>
      </c>
      <c r="AA7" s="383" t="s">
        <v>339</v>
      </c>
      <c r="AB7" s="383" t="s">
        <v>339</v>
      </c>
      <c r="AC7" s="383" t="s">
        <v>339</v>
      </c>
      <c r="AD7" s="383" t="s">
        <v>339</v>
      </c>
      <c r="AE7" s="383" t="s">
        <v>339</v>
      </c>
      <c r="AF7" s="383" t="s">
        <v>339</v>
      </c>
      <c r="AG7" s="383" t="s">
        <v>339</v>
      </c>
      <c r="AH7" s="383" t="s">
        <v>339</v>
      </c>
      <c r="AI7" s="383" t="s">
        <v>339</v>
      </c>
      <c r="AJ7" s="383" t="s">
        <v>339</v>
      </c>
      <c r="AK7" s="383" t="s">
        <v>339</v>
      </c>
      <c r="AL7" s="383" t="s">
        <v>339</v>
      </c>
      <c r="AM7" s="383" t="s">
        <v>339</v>
      </c>
      <c r="AN7" s="383" t="s">
        <v>339</v>
      </c>
      <c r="AO7" s="383" t="s">
        <v>339</v>
      </c>
      <c r="AP7" s="383" t="s">
        <v>339</v>
      </c>
      <c r="AQ7" s="383" t="s">
        <v>339</v>
      </c>
      <c r="AR7" s="383" t="s">
        <v>339</v>
      </c>
    </row>
    <row r="8" spans="1:58" s="389" customFormat="1" ht="15.75" customHeight="1">
      <c r="A8" s="382"/>
      <c r="B8" s="384" t="s">
        <v>53</v>
      </c>
      <c r="C8" s="385">
        <f t="shared" ref="C8:C15" si="0">L8+N8</f>
        <v>0</v>
      </c>
      <c r="D8" s="384">
        <v>17697</v>
      </c>
      <c r="E8" s="384">
        <v>5.73</v>
      </c>
      <c r="F8" s="386">
        <f>(E8*17697)/1000</f>
        <v>101.40381000000001</v>
      </c>
      <c r="G8" s="386">
        <f>F8*2</f>
        <v>202.80762000000001</v>
      </c>
      <c r="H8" s="386">
        <f>G8-F8</f>
        <v>101.40381000000001</v>
      </c>
      <c r="I8" s="386">
        <f t="shared" ref="I8:I15" si="1">F8*1.25</f>
        <v>126.75476250000001</v>
      </c>
      <c r="J8" s="386">
        <f>I8*2</f>
        <v>253.50952500000002</v>
      </c>
      <c r="K8" s="386">
        <f t="shared" ref="K8:K15" si="2">J8-I8</f>
        <v>126.75476250000001</v>
      </c>
      <c r="L8" s="387"/>
      <c r="M8" s="388">
        <f t="shared" ref="M8:M14" si="3">L8*H8</f>
        <v>0</v>
      </c>
      <c r="N8" s="387"/>
      <c r="O8" s="388">
        <f t="shared" ref="O8:O15" si="4">N8*K8</f>
        <v>0</v>
      </c>
      <c r="P8" s="388">
        <f>M8+O8</f>
        <v>0</v>
      </c>
      <c r="Q8" s="388">
        <f t="shared" ref="Q8:Q14" si="5">P8*10%</f>
        <v>0</v>
      </c>
      <c r="R8" s="387"/>
      <c r="S8" s="388">
        <f t="shared" ref="S8:S14" si="6">H8*30%</f>
        <v>30.421143000000001</v>
      </c>
      <c r="T8" s="388">
        <f t="shared" ref="T8:T15" si="7">R8*S8</f>
        <v>0</v>
      </c>
      <c r="U8" s="387"/>
      <c r="V8" s="388">
        <f t="shared" ref="V8:V15" si="8">K8*30%</f>
        <v>38.026428750000001</v>
      </c>
      <c r="W8" s="388">
        <f t="shared" ref="W8:W15" si="9">U8*V8</f>
        <v>0</v>
      </c>
      <c r="X8" s="387"/>
      <c r="Y8" s="388">
        <f t="shared" ref="Y8:Y15" si="10">H8*50%</f>
        <v>50.701905000000004</v>
      </c>
      <c r="Z8" s="388">
        <f t="shared" ref="Z8:Z15" si="11">X8*Y8</f>
        <v>0</v>
      </c>
      <c r="AA8" s="387"/>
      <c r="AB8" s="388">
        <f t="shared" ref="AB8:AB15" si="12">H8*30%</f>
        <v>30.421143000000001</v>
      </c>
      <c r="AC8" s="388">
        <f t="shared" ref="AC8:AC15" si="13">AA8*AB8</f>
        <v>0</v>
      </c>
      <c r="AD8" s="387"/>
      <c r="AE8" s="388">
        <f t="shared" ref="AE8:AE15" si="14">H8*20%</f>
        <v>20.280762000000003</v>
      </c>
      <c r="AF8" s="388">
        <f t="shared" ref="AF8:AF15" si="15">AD8*AE8</f>
        <v>0</v>
      </c>
      <c r="AG8" s="387"/>
      <c r="AH8" s="388">
        <f t="shared" ref="AH8:AH15" si="16">K8*50%</f>
        <v>63.377381250000006</v>
      </c>
      <c r="AI8" s="388">
        <f t="shared" ref="AI8:AI15" si="17">AG8*AH8</f>
        <v>0</v>
      </c>
      <c r="AJ8" s="387"/>
      <c r="AK8" s="388">
        <f t="shared" ref="AK8:AK15" si="18">K8*30%</f>
        <v>38.026428750000001</v>
      </c>
      <c r="AL8" s="388">
        <f t="shared" ref="AL8:AL15" si="19">AJ8*AK8</f>
        <v>0</v>
      </c>
      <c r="AM8" s="387"/>
      <c r="AN8" s="388">
        <f t="shared" ref="AN8:AN15" si="20">K8*20%</f>
        <v>25.350952500000005</v>
      </c>
      <c r="AO8" s="388">
        <f t="shared" ref="AO8:AO15" si="21">AM8*AN8</f>
        <v>0</v>
      </c>
      <c r="AP8" s="388">
        <f t="shared" ref="AP8:AP14" si="22">+Q8+T8+W8+Z8+AC8+AF8+AI8+AL8+AO8</f>
        <v>0</v>
      </c>
      <c r="AQ8" s="388">
        <f t="shared" ref="AQ8:AQ15" si="23">P8+AP8</f>
        <v>0</v>
      </c>
      <c r="AR8" s="386">
        <f>(AQ8*12)+P8</f>
        <v>0</v>
      </c>
      <c r="AS8" s="377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</row>
    <row r="9" spans="1:58" s="389" customFormat="1" ht="15.75" customHeight="1">
      <c r="A9" s="390"/>
      <c r="B9" s="391" t="s">
        <v>340</v>
      </c>
      <c r="C9" s="392">
        <f t="shared" si="0"/>
        <v>0</v>
      </c>
      <c r="D9" s="391">
        <v>17697</v>
      </c>
      <c r="E9" s="391">
        <v>5.9</v>
      </c>
      <c r="F9" s="393">
        <f t="shared" ref="F9:F15" si="24">(E9*17697)/1000</f>
        <v>104.4123</v>
      </c>
      <c r="G9" s="393">
        <f>F9*2</f>
        <v>208.8246</v>
      </c>
      <c r="H9" s="393">
        <f t="shared" ref="H9:H15" si="25">G9-F9</f>
        <v>104.4123</v>
      </c>
      <c r="I9" s="393">
        <f t="shared" si="1"/>
        <v>130.51537500000001</v>
      </c>
      <c r="J9" s="393">
        <f>I9*2</f>
        <v>261.03075000000001</v>
      </c>
      <c r="K9" s="393">
        <f t="shared" si="2"/>
        <v>130.51537500000001</v>
      </c>
      <c r="L9" s="394"/>
      <c r="M9" s="395">
        <f t="shared" si="3"/>
        <v>0</v>
      </c>
      <c r="N9" s="394"/>
      <c r="O9" s="395">
        <f t="shared" si="4"/>
        <v>0</v>
      </c>
      <c r="P9" s="395">
        <f t="shared" ref="P9:P14" si="26">M9+O9</f>
        <v>0</v>
      </c>
      <c r="Q9" s="395">
        <f t="shared" si="5"/>
        <v>0</v>
      </c>
      <c r="R9" s="394"/>
      <c r="S9" s="395">
        <f t="shared" si="6"/>
        <v>31.323689999999999</v>
      </c>
      <c r="T9" s="395">
        <f t="shared" si="7"/>
        <v>0</v>
      </c>
      <c r="U9" s="394"/>
      <c r="V9" s="395">
        <f t="shared" si="8"/>
        <v>39.154612499999999</v>
      </c>
      <c r="W9" s="395">
        <f t="shared" si="9"/>
        <v>0</v>
      </c>
      <c r="X9" s="394"/>
      <c r="Y9" s="395">
        <f t="shared" si="10"/>
        <v>52.206150000000001</v>
      </c>
      <c r="Z9" s="395">
        <f t="shared" si="11"/>
        <v>0</v>
      </c>
      <c r="AA9" s="394"/>
      <c r="AB9" s="395">
        <f t="shared" si="12"/>
        <v>31.323689999999999</v>
      </c>
      <c r="AC9" s="395">
        <f t="shared" si="13"/>
        <v>0</v>
      </c>
      <c r="AD9" s="394"/>
      <c r="AE9" s="395">
        <f t="shared" si="14"/>
        <v>20.882460000000002</v>
      </c>
      <c r="AF9" s="395">
        <f t="shared" si="15"/>
        <v>0</v>
      </c>
      <c r="AG9" s="394"/>
      <c r="AH9" s="395">
        <f t="shared" si="16"/>
        <v>65.257687500000003</v>
      </c>
      <c r="AI9" s="395">
        <f t="shared" si="17"/>
        <v>0</v>
      </c>
      <c r="AJ9" s="394"/>
      <c r="AK9" s="395">
        <f t="shared" si="18"/>
        <v>39.154612499999999</v>
      </c>
      <c r="AL9" s="395">
        <f t="shared" si="19"/>
        <v>0</v>
      </c>
      <c r="AM9" s="394"/>
      <c r="AN9" s="395">
        <f t="shared" si="20"/>
        <v>26.103075000000004</v>
      </c>
      <c r="AO9" s="395">
        <f t="shared" si="21"/>
        <v>0</v>
      </c>
      <c r="AP9" s="395">
        <f t="shared" si="22"/>
        <v>0</v>
      </c>
      <c r="AQ9" s="395">
        <f t="shared" si="23"/>
        <v>0</v>
      </c>
      <c r="AR9" s="393">
        <f t="shared" ref="AR9:AR14" si="27">(AQ9*12)+P9</f>
        <v>0</v>
      </c>
      <c r="AS9" s="377"/>
      <c r="AT9" s="378"/>
      <c r="AU9" s="378"/>
      <c r="AV9" s="378"/>
      <c r="AW9" s="378"/>
      <c r="AX9" s="378"/>
      <c r="AY9" s="378"/>
      <c r="AZ9" s="378"/>
      <c r="BA9" s="378"/>
      <c r="BB9" s="378"/>
      <c r="BC9" s="378"/>
      <c r="BD9" s="378"/>
      <c r="BE9" s="378"/>
      <c r="BF9" s="378"/>
    </row>
    <row r="10" spans="1:58" s="389" customFormat="1" ht="15.75" customHeight="1">
      <c r="A10" s="390"/>
      <c r="B10" s="396" t="s">
        <v>341</v>
      </c>
      <c r="C10" s="397">
        <f t="shared" si="0"/>
        <v>0</v>
      </c>
      <c r="D10" s="396">
        <v>17697</v>
      </c>
      <c r="E10" s="396">
        <v>6.06</v>
      </c>
      <c r="F10" s="398">
        <f t="shared" si="24"/>
        <v>107.24382</v>
      </c>
      <c r="G10" s="398">
        <f t="shared" ref="G10:G15" si="28">F10*2</f>
        <v>214.48764</v>
      </c>
      <c r="H10" s="398">
        <f t="shared" si="25"/>
        <v>107.24382</v>
      </c>
      <c r="I10" s="398">
        <f t="shared" si="1"/>
        <v>134.05477500000001</v>
      </c>
      <c r="J10" s="398">
        <f t="shared" ref="J10:J15" si="29">I10*2</f>
        <v>268.10955000000001</v>
      </c>
      <c r="K10" s="398">
        <f t="shared" si="2"/>
        <v>134.05477500000001</v>
      </c>
      <c r="L10" s="387"/>
      <c r="M10" s="399">
        <f t="shared" si="3"/>
        <v>0</v>
      </c>
      <c r="N10" s="387"/>
      <c r="O10" s="399">
        <f t="shared" si="4"/>
        <v>0</v>
      </c>
      <c r="P10" s="399">
        <f t="shared" si="26"/>
        <v>0</v>
      </c>
      <c r="Q10" s="399">
        <f t="shared" si="5"/>
        <v>0</v>
      </c>
      <c r="R10" s="387"/>
      <c r="S10" s="399">
        <f t="shared" si="6"/>
        <v>32.173145999999996</v>
      </c>
      <c r="T10" s="399">
        <f t="shared" si="7"/>
        <v>0</v>
      </c>
      <c r="U10" s="387"/>
      <c r="V10" s="399">
        <f t="shared" si="8"/>
        <v>40.216432500000003</v>
      </c>
      <c r="W10" s="399">
        <f t="shared" si="9"/>
        <v>0</v>
      </c>
      <c r="X10" s="387"/>
      <c r="Y10" s="399">
        <f t="shared" si="10"/>
        <v>53.62191</v>
      </c>
      <c r="Z10" s="399">
        <f t="shared" si="11"/>
        <v>0</v>
      </c>
      <c r="AA10" s="387"/>
      <c r="AB10" s="399">
        <f t="shared" si="12"/>
        <v>32.173145999999996</v>
      </c>
      <c r="AC10" s="399">
        <f t="shared" si="13"/>
        <v>0</v>
      </c>
      <c r="AD10" s="387"/>
      <c r="AE10" s="399">
        <f t="shared" si="14"/>
        <v>21.448764000000001</v>
      </c>
      <c r="AF10" s="399">
        <f t="shared" si="15"/>
        <v>0</v>
      </c>
      <c r="AG10" s="387"/>
      <c r="AH10" s="399">
        <f t="shared" si="16"/>
        <v>67.027387500000003</v>
      </c>
      <c r="AI10" s="399">
        <f t="shared" si="17"/>
        <v>0</v>
      </c>
      <c r="AJ10" s="387"/>
      <c r="AK10" s="399">
        <f t="shared" si="18"/>
        <v>40.216432500000003</v>
      </c>
      <c r="AL10" s="399">
        <f t="shared" si="19"/>
        <v>0</v>
      </c>
      <c r="AM10" s="387"/>
      <c r="AN10" s="399">
        <f t="shared" si="20"/>
        <v>26.810955000000003</v>
      </c>
      <c r="AO10" s="399">
        <f t="shared" si="21"/>
        <v>0</v>
      </c>
      <c r="AP10" s="399">
        <f t="shared" si="22"/>
        <v>0</v>
      </c>
      <c r="AQ10" s="399">
        <f t="shared" si="23"/>
        <v>0</v>
      </c>
      <c r="AR10" s="398">
        <f t="shared" si="27"/>
        <v>0</v>
      </c>
      <c r="AS10" s="377"/>
      <c r="AT10" s="378"/>
      <c r="AU10" s="378"/>
      <c r="AV10" s="378"/>
      <c r="AW10" s="378"/>
      <c r="AX10" s="378"/>
      <c r="AY10" s="378"/>
      <c r="AZ10" s="378"/>
      <c r="BA10" s="378"/>
      <c r="BB10" s="378"/>
      <c r="BC10" s="378"/>
      <c r="BD10" s="378"/>
      <c r="BE10" s="378"/>
      <c r="BF10" s="378"/>
    </row>
    <row r="11" spans="1:58" s="389" customFormat="1" ht="15.75" customHeight="1">
      <c r="A11" s="390"/>
      <c r="B11" s="396" t="s">
        <v>342</v>
      </c>
      <c r="C11" s="397">
        <f t="shared" si="0"/>
        <v>0</v>
      </c>
      <c r="D11" s="396">
        <v>17697</v>
      </c>
      <c r="E11" s="396">
        <v>6.23</v>
      </c>
      <c r="F11" s="398">
        <f t="shared" si="24"/>
        <v>110.25231000000001</v>
      </c>
      <c r="G11" s="398">
        <f t="shared" si="28"/>
        <v>220.50462000000002</v>
      </c>
      <c r="H11" s="398">
        <f t="shared" si="25"/>
        <v>110.25231000000001</v>
      </c>
      <c r="I11" s="398">
        <f t="shared" si="1"/>
        <v>137.81538750000001</v>
      </c>
      <c r="J11" s="398">
        <f t="shared" si="29"/>
        <v>275.63077500000003</v>
      </c>
      <c r="K11" s="398">
        <f t="shared" si="2"/>
        <v>137.81538750000001</v>
      </c>
      <c r="L11" s="387"/>
      <c r="M11" s="399">
        <f t="shared" si="3"/>
        <v>0</v>
      </c>
      <c r="N11" s="387"/>
      <c r="O11" s="399">
        <f t="shared" si="4"/>
        <v>0</v>
      </c>
      <c r="P11" s="399">
        <f t="shared" si="26"/>
        <v>0</v>
      </c>
      <c r="Q11" s="399">
        <f t="shared" si="5"/>
        <v>0</v>
      </c>
      <c r="R11" s="387"/>
      <c r="S11" s="399">
        <f t="shared" si="6"/>
        <v>33.075693000000001</v>
      </c>
      <c r="T11" s="399">
        <f t="shared" si="7"/>
        <v>0</v>
      </c>
      <c r="U11" s="387"/>
      <c r="V11" s="399">
        <f t="shared" si="8"/>
        <v>41.344616250000001</v>
      </c>
      <c r="W11" s="399">
        <f t="shared" si="9"/>
        <v>0</v>
      </c>
      <c r="X11" s="387"/>
      <c r="Y11" s="399">
        <f t="shared" si="10"/>
        <v>55.126155000000004</v>
      </c>
      <c r="Z11" s="399">
        <f t="shared" si="11"/>
        <v>0</v>
      </c>
      <c r="AA11" s="387"/>
      <c r="AB11" s="399">
        <f t="shared" si="12"/>
        <v>33.075693000000001</v>
      </c>
      <c r="AC11" s="399">
        <f t="shared" si="13"/>
        <v>0</v>
      </c>
      <c r="AD11" s="387"/>
      <c r="AE11" s="399">
        <f t="shared" si="14"/>
        <v>22.050462000000003</v>
      </c>
      <c r="AF11" s="399">
        <f t="shared" si="15"/>
        <v>0</v>
      </c>
      <c r="AG11" s="387"/>
      <c r="AH11" s="399">
        <f t="shared" si="16"/>
        <v>68.907693750000007</v>
      </c>
      <c r="AI11" s="399">
        <f t="shared" si="17"/>
        <v>0</v>
      </c>
      <c r="AJ11" s="387"/>
      <c r="AK11" s="399">
        <f t="shared" si="18"/>
        <v>41.344616250000001</v>
      </c>
      <c r="AL11" s="399">
        <f t="shared" si="19"/>
        <v>0</v>
      </c>
      <c r="AM11" s="387"/>
      <c r="AN11" s="399">
        <f t="shared" si="20"/>
        <v>27.563077500000006</v>
      </c>
      <c r="AO11" s="399">
        <f t="shared" si="21"/>
        <v>0</v>
      </c>
      <c r="AP11" s="399">
        <f t="shared" si="22"/>
        <v>0</v>
      </c>
      <c r="AQ11" s="399">
        <f t="shared" si="23"/>
        <v>0</v>
      </c>
      <c r="AR11" s="398">
        <f t="shared" si="27"/>
        <v>0</v>
      </c>
      <c r="AS11" s="377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</row>
    <row r="12" spans="1:58" s="389" customFormat="1" ht="15.75" customHeight="1">
      <c r="A12" s="390" t="s">
        <v>48</v>
      </c>
      <c r="B12" s="400" t="s">
        <v>343</v>
      </c>
      <c r="C12" s="397">
        <f t="shared" si="0"/>
        <v>0</v>
      </c>
      <c r="D12" s="396">
        <v>17697</v>
      </c>
      <c r="E12" s="396">
        <v>6.4</v>
      </c>
      <c r="F12" s="398">
        <f t="shared" si="24"/>
        <v>113.2608</v>
      </c>
      <c r="G12" s="398">
        <f t="shared" si="28"/>
        <v>226.52160000000001</v>
      </c>
      <c r="H12" s="398">
        <f t="shared" si="25"/>
        <v>113.2608</v>
      </c>
      <c r="I12" s="398">
        <f t="shared" si="1"/>
        <v>141.57599999999999</v>
      </c>
      <c r="J12" s="398">
        <f t="shared" si="29"/>
        <v>283.15199999999999</v>
      </c>
      <c r="K12" s="398">
        <f t="shared" si="2"/>
        <v>141.57599999999999</v>
      </c>
      <c r="L12" s="387"/>
      <c r="M12" s="399">
        <f t="shared" si="3"/>
        <v>0</v>
      </c>
      <c r="N12" s="387"/>
      <c r="O12" s="399">
        <f t="shared" si="4"/>
        <v>0</v>
      </c>
      <c r="P12" s="399">
        <f t="shared" si="26"/>
        <v>0</v>
      </c>
      <c r="Q12" s="399">
        <f t="shared" si="5"/>
        <v>0</v>
      </c>
      <c r="R12" s="387"/>
      <c r="S12" s="399">
        <f t="shared" si="6"/>
        <v>33.97824</v>
      </c>
      <c r="T12" s="399">
        <f t="shared" si="7"/>
        <v>0</v>
      </c>
      <c r="U12" s="387"/>
      <c r="V12" s="399">
        <f t="shared" si="8"/>
        <v>42.472799999999999</v>
      </c>
      <c r="W12" s="399">
        <f t="shared" si="9"/>
        <v>0</v>
      </c>
      <c r="X12" s="387"/>
      <c r="Y12" s="399">
        <f t="shared" si="10"/>
        <v>56.630400000000002</v>
      </c>
      <c r="Z12" s="399">
        <f t="shared" si="11"/>
        <v>0</v>
      </c>
      <c r="AA12" s="387"/>
      <c r="AB12" s="399">
        <f t="shared" si="12"/>
        <v>33.97824</v>
      </c>
      <c r="AC12" s="399">
        <f t="shared" si="13"/>
        <v>0</v>
      </c>
      <c r="AD12" s="387"/>
      <c r="AE12" s="399">
        <f t="shared" si="14"/>
        <v>22.652160000000002</v>
      </c>
      <c r="AF12" s="399">
        <f t="shared" si="15"/>
        <v>0</v>
      </c>
      <c r="AG12" s="387"/>
      <c r="AH12" s="399">
        <f t="shared" si="16"/>
        <v>70.787999999999997</v>
      </c>
      <c r="AI12" s="399">
        <f t="shared" si="17"/>
        <v>0</v>
      </c>
      <c r="AJ12" s="387"/>
      <c r="AK12" s="399">
        <f t="shared" si="18"/>
        <v>42.472799999999999</v>
      </c>
      <c r="AL12" s="399">
        <f t="shared" si="19"/>
        <v>0</v>
      </c>
      <c r="AM12" s="387"/>
      <c r="AN12" s="399">
        <f t="shared" si="20"/>
        <v>28.315200000000001</v>
      </c>
      <c r="AO12" s="399">
        <f t="shared" si="21"/>
        <v>0</v>
      </c>
      <c r="AP12" s="399">
        <f t="shared" si="22"/>
        <v>0</v>
      </c>
      <c r="AQ12" s="399">
        <f t="shared" si="23"/>
        <v>0</v>
      </c>
      <c r="AR12" s="398">
        <f t="shared" si="27"/>
        <v>0</v>
      </c>
      <c r="AS12" s="377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</row>
    <row r="13" spans="1:58" s="389" customFormat="1" ht="15.75" customHeight="1">
      <c r="A13" s="390"/>
      <c r="B13" s="396" t="s">
        <v>344</v>
      </c>
      <c r="C13" s="397">
        <f t="shared" si="0"/>
        <v>0</v>
      </c>
      <c r="D13" s="396">
        <v>17697</v>
      </c>
      <c r="E13" s="396">
        <v>6.58</v>
      </c>
      <c r="F13" s="398">
        <f t="shared" si="24"/>
        <v>116.44626</v>
      </c>
      <c r="G13" s="398">
        <f t="shared" si="28"/>
        <v>232.89251999999999</v>
      </c>
      <c r="H13" s="398">
        <f t="shared" si="25"/>
        <v>116.44626</v>
      </c>
      <c r="I13" s="398">
        <f t="shared" si="1"/>
        <v>145.55782499999998</v>
      </c>
      <c r="J13" s="398">
        <f t="shared" si="29"/>
        <v>291.11564999999996</v>
      </c>
      <c r="K13" s="398">
        <f>J13-I13</f>
        <v>145.55782499999998</v>
      </c>
      <c r="L13" s="387"/>
      <c r="M13" s="399">
        <f t="shared" si="3"/>
        <v>0</v>
      </c>
      <c r="N13" s="387"/>
      <c r="O13" s="399">
        <f t="shared" si="4"/>
        <v>0</v>
      </c>
      <c r="P13" s="399">
        <f t="shared" si="26"/>
        <v>0</v>
      </c>
      <c r="Q13" s="399">
        <f t="shared" si="5"/>
        <v>0</v>
      </c>
      <c r="R13" s="387"/>
      <c r="S13" s="399">
        <f t="shared" si="6"/>
        <v>34.933878</v>
      </c>
      <c r="T13" s="399">
        <f t="shared" si="7"/>
        <v>0</v>
      </c>
      <c r="U13" s="387"/>
      <c r="V13" s="399">
        <f t="shared" si="8"/>
        <v>43.667347499999991</v>
      </c>
      <c r="W13" s="399">
        <f t="shared" si="9"/>
        <v>0</v>
      </c>
      <c r="X13" s="387"/>
      <c r="Y13" s="399">
        <f t="shared" si="10"/>
        <v>58.223129999999998</v>
      </c>
      <c r="Z13" s="399">
        <f t="shared" si="11"/>
        <v>0</v>
      </c>
      <c r="AA13" s="387"/>
      <c r="AB13" s="399">
        <f t="shared" si="12"/>
        <v>34.933878</v>
      </c>
      <c r="AC13" s="399">
        <f t="shared" si="13"/>
        <v>0</v>
      </c>
      <c r="AD13" s="387"/>
      <c r="AE13" s="399">
        <f t="shared" si="14"/>
        <v>23.289252000000001</v>
      </c>
      <c r="AF13" s="399">
        <f t="shared" si="15"/>
        <v>0</v>
      </c>
      <c r="AG13" s="387"/>
      <c r="AH13" s="399">
        <f t="shared" si="16"/>
        <v>72.77891249999999</v>
      </c>
      <c r="AI13" s="399">
        <f t="shared" si="17"/>
        <v>0</v>
      </c>
      <c r="AJ13" s="387"/>
      <c r="AK13" s="399">
        <f t="shared" si="18"/>
        <v>43.667347499999991</v>
      </c>
      <c r="AL13" s="399">
        <f t="shared" si="19"/>
        <v>0</v>
      </c>
      <c r="AM13" s="387"/>
      <c r="AN13" s="399">
        <f t="shared" si="20"/>
        <v>29.111564999999999</v>
      </c>
      <c r="AO13" s="399">
        <f t="shared" si="21"/>
        <v>0</v>
      </c>
      <c r="AP13" s="399">
        <f t="shared" si="22"/>
        <v>0</v>
      </c>
      <c r="AQ13" s="399">
        <f t="shared" si="23"/>
        <v>0</v>
      </c>
      <c r="AR13" s="398">
        <f t="shared" si="27"/>
        <v>0</v>
      </c>
      <c r="AS13" s="377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</row>
    <row r="14" spans="1:58" s="389" customFormat="1" ht="15.75" customHeight="1">
      <c r="A14" s="390"/>
      <c r="B14" s="396" t="s">
        <v>345</v>
      </c>
      <c r="C14" s="397">
        <f t="shared" si="0"/>
        <v>0</v>
      </c>
      <c r="D14" s="396">
        <v>17697</v>
      </c>
      <c r="E14" s="396">
        <v>6.77</v>
      </c>
      <c r="F14" s="398">
        <f t="shared" si="24"/>
        <v>119.80868999999998</v>
      </c>
      <c r="G14" s="398">
        <f t="shared" si="28"/>
        <v>239.61737999999997</v>
      </c>
      <c r="H14" s="398">
        <f t="shared" si="25"/>
        <v>119.80868999999998</v>
      </c>
      <c r="I14" s="398">
        <f t="shared" si="1"/>
        <v>149.76086249999997</v>
      </c>
      <c r="J14" s="398">
        <f t="shared" si="29"/>
        <v>299.52172499999995</v>
      </c>
      <c r="K14" s="398">
        <f t="shared" si="2"/>
        <v>149.76086249999997</v>
      </c>
      <c r="L14" s="387"/>
      <c r="M14" s="399">
        <f t="shared" si="3"/>
        <v>0</v>
      </c>
      <c r="N14" s="387"/>
      <c r="O14" s="399">
        <f t="shared" si="4"/>
        <v>0</v>
      </c>
      <c r="P14" s="399">
        <f t="shared" si="26"/>
        <v>0</v>
      </c>
      <c r="Q14" s="399">
        <f t="shared" si="5"/>
        <v>0</v>
      </c>
      <c r="R14" s="387"/>
      <c r="S14" s="399">
        <f t="shared" si="6"/>
        <v>35.942606999999995</v>
      </c>
      <c r="T14" s="399">
        <f t="shared" si="7"/>
        <v>0</v>
      </c>
      <c r="U14" s="387"/>
      <c r="V14" s="399">
        <f t="shared" si="8"/>
        <v>44.928258749999991</v>
      </c>
      <c r="W14" s="399">
        <f t="shared" si="9"/>
        <v>0</v>
      </c>
      <c r="X14" s="387"/>
      <c r="Y14" s="399">
        <f t="shared" si="10"/>
        <v>59.904344999999992</v>
      </c>
      <c r="Z14" s="399">
        <f t="shared" si="11"/>
        <v>0</v>
      </c>
      <c r="AA14" s="387"/>
      <c r="AB14" s="399">
        <f t="shared" si="12"/>
        <v>35.942606999999995</v>
      </c>
      <c r="AC14" s="399">
        <f t="shared" si="13"/>
        <v>0</v>
      </c>
      <c r="AD14" s="387"/>
      <c r="AE14" s="399">
        <f t="shared" si="14"/>
        <v>23.961737999999997</v>
      </c>
      <c r="AF14" s="399">
        <f t="shared" si="15"/>
        <v>0</v>
      </c>
      <c r="AG14" s="387"/>
      <c r="AH14" s="399">
        <f t="shared" si="16"/>
        <v>74.880431249999987</v>
      </c>
      <c r="AI14" s="399">
        <f t="shared" si="17"/>
        <v>0</v>
      </c>
      <c r="AJ14" s="387"/>
      <c r="AK14" s="399">
        <f t="shared" si="18"/>
        <v>44.928258749999991</v>
      </c>
      <c r="AL14" s="399">
        <f t="shared" si="19"/>
        <v>0</v>
      </c>
      <c r="AM14" s="387"/>
      <c r="AN14" s="399">
        <f t="shared" si="20"/>
        <v>29.952172499999996</v>
      </c>
      <c r="AO14" s="399">
        <f t="shared" si="21"/>
        <v>0</v>
      </c>
      <c r="AP14" s="399">
        <f t="shared" si="22"/>
        <v>0</v>
      </c>
      <c r="AQ14" s="399">
        <f t="shared" si="23"/>
        <v>0</v>
      </c>
      <c r="AR14" s="398">
        <f t="shared" si="27"/>
        <v>0</v>
      </c>
      <c r="AS14" s="377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</row>
    <row r="15" spans="1:58" s="389" customFormat="1" ht="14.25" customHeight="1">
      <c r="A15" s="390"/>
      <c r="B15" s="396" t="s">
        <v>346</v>
      </c>
      <c r="C15" s="397">
        <f t="shared" si="0"/>
        <v>1</v>
      </c>
      <c r="D15" s="396">
        <v>17697</v>
      </c>
      <c r="E15" s="396">
        <v>6.95</v>
      </c>
      <c r="F15" s="398">
        <f t="shared" si="24"/>
        <v>122.99415</v>
      </c>
      <c r="G15" s="398">
        <f t="shared" si="28"/>
        <v>245.98830000000001</v>
      </c>
      <c r="H15" s="398">
        <f t="shared" si="25"/>
        <v>122.99415</v>
      </c>
      <c r="I15" s="398">
        <f t="shared" si="1"/>
        <v>153.74268750000002</v>
      </c>
      <c r="J15" s="398">
        <f t="shared" si="29"/>
        <v>307.48537500000003</v>
      </c>
      <c r="K15" s="398">
        <f t="shared" si="2"/>
        <v>153.74268750000002</v>
      </c>
      <c r="L15" s="387">
        <v>1</v>
      </c>
      <c r="M15" s="399">
        <f>L15*H15</f>
        <v>122.99415</v>
      </c>
      <c r="N15" s="387"/>
      <c r="O15" s="399">
        <f t="shared" si="4"/>
        <v>0</v>
      </c>
      <c r="P15" s="399">
        <f>M15+O15</f>
        <v>122.99415</v>
      </c>
      <c r="Q15" s="399">
        <f>P15*10%</f>
        <v>12.299415000000002</v>
      </c>
      <c r="R15" s="387"/>
      <c r="S15" s="399">
        <f>H15*30%</f>
        <v>36.898245000000003</v>
      </c>
      <c r="T15" s="399">
        <f t="shared" si="7"/>
        <v>0</v>
      </c>
      <c r="U15" s="387"/>
      <c r="V15" s="399">
        <f t="shared" si="8"/>
        <v>46.122806250000004</v>
      </c>
      <c r="W15" s="399">
        <f t="shared" si="9"/>
        <v>0</v>
      </c>
      <c r="X15" s="387"/>
      <c r="Y15" s="399">
        <f t="shared" si="10"/>
        <v>61.497075000000002</v>
      </c>
      <c r="Z15" s="399">
        <f t="shared" si="11"/>
        <v>0</v>
      </c>
      <c r="AA15" s="387"/>
      <c r="AB15" s="399">
        <f t="shared" si="12"/>
        <v>36.898245000000003</v>
      </c>
      <c r="AC15" s="399">
        <f t="shared" si="13"/>
        <v>0</v>
      </c>
      <c r="AD15" s="387"/>
      <c r="AE15" s="399">
        <f t="shared" si="14"/>
        <v>24.598830000000003</v>
      </c>
      <c r="AF15" s="399">
        <f t="shared" si="15"/>
        <v>0</v>
      </c>
      <c r="AG15" s="387"/>
      <c r="AH15" s="399">
        <f t="shared" si="16"/>
        <v>76.871343750000008</v>
      </c>
      <c r="AI15" s="399">
        <f t="shared" si="17"/>
        <v>0</v>
      </c>
      <c r="AJ15" s="387"/>
      <c r="AK15" s="399">
        <f t="shared" si="18"/>
        <v>46.122806250000004</v>
      </c>
      <c r="AL15" s="399">
        <f t="shared" si="19"/>
        <v>0</v>
      </c>
      <c r="AM15" s="387"/>
      <c r="AN15" s="399">
        <f t="shared" si="20"/>
        <v>30.748537500000005</v>
      </c>
      <c r="AO15" s="399">
        <f t="shared" si="21"/>
        <v>0</v>
      </c>
      <c r="AP15" s="399">
        <f>+Q15+T15+W15+Z15+AC15+AF15+AI15+AL15+AO15</f>
        <v>12.299415000000002</v>
      </c>
      <c r="AQ15" s="399">
        <f t="shared" si="23"/>
        <v>135.293565</v>
      </c>
      <c r="AR15" s="398">
        <f>(AQ15*12)</f>
        <v>1623.52278</v>
      </c>
      <c r="AS15" s="377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</row>
    <row r="16" spans="1:58" s="408" customFormat="1" ht="15.75" customHeight="1">
      <c r="A16" s="401"/>
      <c r="B16" s="401" t="s">
        <v>186</v>
      </c>
      <c r="C16" s="402">
        <f>SUM(C8:C15)</f>
        <v>1</v>
      </c>
      <c r="D16" s="401"/>
      <c r="E16" s="401"/>
      <c r="F16" s="403">
        <f t="shared" ref="F16:R16" si="30">SUM(F8:F15)</f>
        <v>895.82213999999988</v>
      </c>
      <c r="G16" s="403">
        <f t="shared" si="30"/>
        <v>1791.6442799999998</v>
      </c>
      <c r="H16" s="403">
        <f t="shared" si="30"/>
        <v>895.82213999999988</v>
      </c>
      <c r="I16" s="403">
        <f t="shared" si="30"/>
        <v>1119.777675</v>
      </c>
      <c r="J16" s="403">
        <f t="shared" si="30"/>
        <v>2239.5553500000001</v>
      </c>
      <c r="K16" s="403">
        <f t="shared" si="30"/>
        <v>1119.777675</v>
      </c>
      <c r="L16" s="404">
        <f t="shared" si="30"/>
        <v>1</v>
      </c>
      <c r="M16" s="405">
        <f t="shared" si="30"/>
        <v>122.99415</v>
      </c>
      <c r="N16" s="404">
        <f t="shared" si="30"/>
        <v>0</v>
      </c>
      <c r="O16" s="405">
        <f t="shared" si="30"/>
        <v>0</v>
      </c>
      <c r="P16" s="405">
        <f t="shared" si="30"/>
        <v>122.99415</v>
      </c>
      <c r="Q16" s="405">
        <f>SUM(Q8:Q15)</f>
        <v>12.299415000000002</v>
      </c>
      <c r="R16" s="404">
        <f t="shared" si="30"/>
        <v>0</v>
      </c>
      <c r="S16" s="405"/>
      <c r="T16" s="405">
        <f t="shared" ref="T16:U16" si="31">SUM(T8:T15)</f>
        <v>0</v>
      </c>
      <c r="U16" s="404">
        <f t="shared" si="31"/>
        <v>0</v>
      </c>
      <c r="V16" s="405"/>
      <c r="W16" s="405">
        <f t="shared" ref="W16:X16" si="32">SUM(W8:W15)</f>
        <v>0</v>
      </c>
      <c r="X16" s="404">
        <f t="shared" si="32"/>
        <v>0</v>
      </c>
      <c r="Y16" s="405"/>
      <c r="Z16" s="405">
        <f t="shared" ref="Z16:AA16" si="33">SUM(Z8:Z15)</f>
        <v>0</v>
      </c>
      <c r="AA16" s="404">
        <f t="shared" si="33"/>
        <v>0</v>
      </c>
      <c r="AB16" s="405"/>
      <c r="AC16" s="405">
        <f t="shared" ref="AC16:AD16" si="34">SUM(AC8:AC15)</f>
        <v>0</v>
      </c>
      <c r="AD16" s="404">
        <f t="shared" si="34"/>
        <v>0</v>
      </c>
      <c r="AE16" s="405"/>
      <c r="AF16" s="405">
        <f t="shared" ref="AF16:AG16" si="35">SUM(AF8:AF15)</f>
        <v>0</v>
      </c>
      <c r="AG16" s="404">
        <f t="shared" si="35"/>
        <v>0</v>
      </c>
      <c r="AH16" s="405"/>
      <c r="AI16" s="405">
        <f t="shared" ref="AI16:AJ16" si="36">SUM(AI8:AI15)</f>
        <v>0</v>
      </c>
      <c r="AJ16" s="404">
        <f t="shared" si="36"/>
        <v>0</v>
      </c>
      <c r="AK16" s="405"/>
      <c r="AL16" s="405">
        <f t="shared" ref="AL16:AM16" si="37">SUM(AL8:AL15)</f>
        <v>0</v>
      </c>
      <c r="AM16" s="404">
        <f t="shared" si="37"/>
        <v>0</v>
      </c>
      <c r="AN16" s="405"/>
      <c r="AO16" s="405">
        <f>SUM(AO8:AO15)</f>
        <v>0</v>
      </c>
      <c r="AP16" s="405">
        <f t="shared" ref="AP16" si="38">SUM(AP8:AP15)</f>
        <v>12.299415000000002</v>
      </c>
      <c r="AQ16" s="405">
        <f>SUM(AQ8:AQ15)</f>
        <v>135.293565</v>
      </c>
      <c r="AR16" s="403">
        <f t="shared" ref="AR16" si="39">SUM(AR8:AR15)</f>
        <v>1623.52278</v>
      </c>
      <c r="AS16" s="406"/>
      <c r="AT16" s="407"/>
      <c r="AU16" s="407"/>
      <c r="AV16" s="407"/>
      <c r="AW16" s="407"/>
      <c r="AX16" s="407"/>
      <c r="AY16" s="407"/>
      <c r="AZ16" s="407"/>
      <c r="BA16" s="407"/>
      <c r="BB16" s="407"/>
      <c r="BC16" s="407"/>
      <c r="BD16" s="407"/>
      <c r="BE16" s="407"/>
      <c r="BF16" s="407"/>
    </row>
    <row r="17" spans="1:58" s="389" customFormat="1" ht="15.75" customHeight="1">
      <c r="A17" s="409"/>
      <c r="B17" s="396" t="s">
        <v>53</v>
      </c>
      <c r="C17" s="397">
        <f t="shared" ref="C17:C24" si="40">L17+N17</f>
        <v>0</v>
      </c>
      <c r="D17" s="396">
        <v>17697</v>
      </c>
      <c r="E17" s="396">
        <v>5.43</v>
      </c>
      <c r="F17" s="398">
        <f t="shared" ref="F17:F24" si="41">(E17*17697)/1000</f>
        <v>96.094709999999992</v>
      </c>
      <c r="G17" s="398">
        <f>F17*2</f>
        <v>192.18941999999998</v>
      </c>
      <c r="H17" s="398">
        <f t="shared" ref="H17:H24" si="42">G17-F17</f>
        <v>96.094709999999992</v>
      </c>
      <c r="I17" s="398">
        <f t="shared" ref="I17:I24" si="43">F17*1.25</f>
        <v>120.11838749999998</v>
      </c>
      <c r="J17" s="398">
        <f>I17*2</f>
        <v>240.23677499999997</v>
      </c>
      <c r="K17" s="398">
        <f t="shared" ref="K17:K24" si="44">J17-I17</f>
        <v>120.11838749999998</v>
      </c>
      <c r="L17" s="387"/>
      <c r="M17" s="399">
        <f t="shared" ref="M17:M24" si="45">L17*H17</f>
        <v>0</v>
      </c>
      <c r="N17" s="387"/>
      <c r="O17" s="399">
        <f t="shared" ref="O17:O24" si="46">N17*K17</f>
        <v>0</v>
      </c>
      <c r="P17" s="399">
        <f t="shared" ref="P17:P24" si="47">M17+O17</f>
        <v>0</v>
      </c>
      <c r="Q17" s="399">
        <f t="shared" ref="Q17:Q24" si="48">P17*10%</f>
        <v>0</v>
      </c>
      <c r="R17" s="387"/>
      <c r="S17" s="399">
        <f t="shared" ref="S17:S24" si="49">H17*30%</f>
        <v>28.828412999999998</v>
      </c>
      <c r="T17" s="399">
        <f t="shared" ref="T17:T24" si="50">R17*S17</f>
        <v>0</v>
      </c>
      <c r="U17" s="387"/>
      <c r="V17" s="399">
        <f t="shared" ref="V17:V24" si="51">K17*30%</f>
        <v>36.035516249999993</v>
      </c>
      <c r="W17" s="399">
        <f t="shared" ref="W17:W24" si="52">U17*V17</f>
        <v>0</v>
      </c>
      <c r="X17" s="387"/>
      <c r="Y17" s="399">
        <f t="shared" ref="Y17:Y24" si="53">H17*50%</f>
        <v>48.047354999999996</v>
      </c>
      <c r="Z17" s="399">
        <f t="shared" ref="Z17:Z24" si="54">X17*Y17</f>
        <v>0</v>
      </c>
      <c r="AA17" s="387"/>
      <c r="AB17" s="399">
        <f t="shared" ref="AB17:AB24" si="55">H17*30%</f>
        <v>28.828412999999998</v>
      </c>
      <c r="AC17" s="399">
        <f t="shared" ref="AC17:AC24" si="56">AA17*AB17</f>
        <v>0</v>
      </c>
      <c r="AD17" s="387"/>
      <c r="AE17" s="399">
        <f t="shared" ref="AE17:AE24" si="57">H17*20%</f>
        <v>19.218941999999998</v>
      </c>
      <c r="AF17" s="399">
        <f t="shared" ref="AF17:AF24" si="58">AD17*AE17</f>
        <v>0</v>
      </c>
      <c r="AG17" s="387"/>
      <c r="AH17" s="399">
        <f t="shared" ref="AH17:AH24" si="59">K17*50%</f>
        <v>60.059193749999991</v>
      </c>
      <c r="AI17" s="399">
        <f t="shared" ref="AI17:AI24" si="60">AG17*AH17</f>
        <v>0</v>
      </c>
      <c r="AJ17" s="387"/>
      <c r="AK17" s="399">
        <f t="shared" ref="AK17:AK24" si="61">K17*30%</f>
        <v>36.035516249999993</v>
      </c>
      <c r="AL17" s="399">
        <f t="shared" ref="AL17:AL24" si="62">AJ17*AK17</f>
        <v>0</v>
      </c>
      <c r="AM17" s="387"/>
      <c r="AN17" s="399">
        <f t="shared" ref="AN17:AN24" si="63">K17*20%</f>
        <v>24.023677499999998</v>
      </c>
      <c r="AO17" s="399">
        <f t="shared" ref="AO17:AO24" si="64">AM17*AN17</f>
        <v>0</v>
      </c>
      <c r="AP17" s="399">
        <f t="shared" ref="AP17:AP24" si="65">+Q17+T17+W17+Z17+AC17+AF17+AI17+AL17+AO17</f>
        <v>0</v>
      </c>
      <c r="AQ17" s="399">
        <f t="shared" ref="AQ17:AQ24" si="66">P17+AP17</f>
        <v>0</v>
      </c>
      <c r="AR17" s="398">
        <f>(AQ17*12)</f>
        <v>0</v>
      </c>
      <c r="AS17" s="377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</row>
    <row r="18" spans="1:58" s="389" customFormat="1" ht="15.75" customHeight="1">
      <c r="A18" s="390"/>
      <c r="B18" s="396" t="s">
        <v>340</v>
      </c>
      <c r="C18" s="397">
        <f t="shared" si="40"/>
        <v>0</v>
      </c>
      <c r="D18" s="396">
        <v>17697</v>
      </c>
      <c r="E18" s="396">
        <v>5.6</v>
      </c>
      <c r="F18" s="398">
        <f t="shared" si="41"/>
        <v>99.103200000000001</v>
      </c>
      <c r="G18" s="398">
        <f>F18*2</f>
        <v>198.2064</v>
      </c>
      <c r="H18" s="398">
        <f t="shared" si="42"/>
        <v>99.103200000000001</v>
      </c>
      <c r="I18" s="398">
        <f t="shared" si="43"/>
        <v>123.879</v>
      </c>
      <c r="J18" s="398">
        <f>I18*2</f>
        <v>247.75800000000001</v>
      </c>
      <c r="K18" s="398">
        <f t="shared" si="44"/>
        <v>123.879</v>
      </c>
      <c r="L18" s="387"/>
      <c r="M18" s="399">
        <f t="shared" si="45"/>
        <v>0</v>
      </c>
      <c r="N18" s="387"/>
      <c r="O18" s="399">
        <f t="shared" si="46"/>
        <v>0</v>
      </c>
      <c r="P18" s="399">
        <f t="shared" si="47"/>
        <v>0</v>
      </c>
      <c r="Q18" s="399">
        <f t="shared" si="48"/>
        <v>0</v>
      </c>
      <c r="R18" s="387"/>
      <c r="S18" s="399">
        <f t="shared" si="49"/>
        <v>29.73096</v>
      </c>
      <c r="T18" s="399">
        <f t="shared" si="50"/>
        <v>0</v>
      </c>
      <c r="U18" s="387"/>
      <c r="V18" s="399">
        <f t="shared" si="51"/>
        <v>37.163699999999999</v>
      </c>
      <c r="W18" s="399">
        <f t="shared" si="52"/>
        <v>0</v>
      </c>
      <c r="X18" s="387"/>
      <c r="Y18" s="399">
        <f t="shared" si="53"/>
        <v>49.551600000000001</v>
      </c>
      <c r="Z18" s="399">
        <f t="shared" si="54"/>
        <v>0</v>
      </c>
      <c r="AA18" s="387"/>
      <c r="AB18" s="399">
        <f t="shared" si="55"/>
        <v>29.73096</v>
      </c>
      <c r="AC18" s="399">
        <f t="shared" si="56"/>
        <v>0</v>
      </c>
      <c r="AD18" s="387"/>
      <c r="AE18" s="399">
        <f t="shared" si="57"/>
        <v>19.820640000000001</v>
      </c>
      <c r="AF18" s="399">
        <f t="shared" si="58"/>
        <v>0</v>
      </c>
      <c r="AG18" s="387"/>
      <c r="AH18" s="399">
        <f t="shared" si="59"/>
        <v>61.939500000000002</v>
      </c>
      <c r="AI18" s="399">
        <f t="shared" si="60"/>
        <v>0</v>
      </c>
      <c r="AJ18" s="387"/>
      <c r="AK18" s="399">
        <f t="shared" si="61"/>
        <v>37.163699999999999</v>
      </c>
      <c r="AL18" s="399">
        <f t="shared" si="62"/>
        <v>0</v>
      </c>
      <c r="AM18" s="387"/>
      <c r="AN18" s="399">
        <f t="shared" si="63"/>
        <v>24.775800000000004</v>
      </c>
      <c r="AO18" s="399">
        <f t="shared" si="64"/>
        <v>0</v>
      </c>
      <c r="AP18" s="399">
        <f t="shared" si="65"/>
        <v>0</v>
      </c>
      <c r="AQ18" s="399">
        <f t="shared" si="66"/>
        <v>0</v>
      </c>
      <c r="AR18" s="398">
        <f t="shared" ref="AR18:AR24" si="67">(AQ18*12)</f>
        <v>0</v>
      </c>
      <c r="AS18" s="377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</row>
    <row r="19" spans="1:58" s="389" customFormat="1" ht="15.75" customHeight="1">
      <c r="A19" s="390"/>
      <c r="B19" s="396" t="s">
        <v>341</v>
      </c>
      <c r="C19" s="397">
        <f t="shared" si="40"/>
        <v>1</v>
      </c>
      <c r="D19" s="396">
        <v>17697</v>
      </c>
      <c r="E19" s="396">
        <v>5.75</v>
      </c>
      <c r="F19" s="398">
        <f t="shared" si="41"/>
        <v>101.75775</v>
      </c>
      <c r="G19" s="398">
        <f t="shared" ref="G19:G24" si="68">F19*2</f>
        <v>203.5155</v>
      </c>
      <c r="H19" s="398">
        <f t="shared" si="42"/>
        <v>101.75775</v>
      </c>
      <c r="I19" s="398">
        <f t="shared" si="43"/>
        <v>127.1971875</v>
      </c>
      <c r="J19" s="398">
        <f t="shared" ref="J19:J24" si="69">I19*2</f>
        <v>254.394375</v>
      </c>
      <c r="K19" s="398">
        <f t="shared" si="44"/>
        <v>127.1971875</v>
      </c>
      <c r="L19" s="387">
        <v>1</v>
      </c>
      <c r="M19" s="399">
        <f t="shared" si="45"/>
        <v>101.75775</v>
      </c>
      <c r="N19" s="387"/>
      <c r="O19" s="399">
        <f t="shared" si="46"/>
        <v>0</v>
      </c>
      <c r="P19" s="399">
        <f t="shared" si="47"/>
        <v>101.75775</v>
      </c>
      <c r="Q19" s="399">
        <f t="shared" si="48"/>
        <v>10.175775000000002</v>
      </c>
      <c r="R19" s="387"/>
      <c r="S19" s="399">
        <f t="shared" si="49"/>
        <v>30.527324999999998</v>
      </c>
      <c r="T19" s="399">
        <f t="shared" si="50"/>
        <v>0</v>
      </c>
      <c r="U19" s="387"/>
      <c r="V19" s="399">
        <f t="shared" si="51"/>
        <v>38.159156249999995</v>
      </c>
      <c r="W19" s="399">
        <f t="shared" si="52"/>
        <v>0</v>
      </c>
      <c r="X19" s="387"/>
      <c r="Y19" s="399">
        <f t="shared" si="53"/>
        <v>50.878875000000001</v>
      </c>
      <c r="Z19" s="399">
        <f t="shared" si="54"/>
        <v>0</v>
      </c>
      <c r="AA19" s="387"/>
      <c r="AB19" s="399">
        <f t="shared" si="55"/>
        <v>30.527324999999998</v>
      </c>
      <c r="AC19" s="399">
        <f t="shared" si="56"/>
        <v>0</v>
      </c>
      <c r="AD19" s="387"/>
      <c r="AE19" s="399">
        <f t="shared" si="57"/>
        <v>20.351550000000003</v>
      </c>
      <c r="AF19" s="399">
        <f t="shared" si="58"/>
        <v>0</v>
      </c>
      <c r="AG19" s="387"/>
      <c r="AH19" s="399">
        <f t="shared" si="59"/>
        <v>63.598593749999999</v>
      </c>
      <c r="AI19" s="399">
        <f t="shared" si="60"/>
        <v>0</v>
      </c>
      <c r="AJ19" s="387"/>
      <c r="AK19" s="399">
        <f t="shared" si="61"/>
        <v>38.159156249999995</v>
      </c>
      <c r="AL19" s="399">
        <f t="shared" si="62"/>
        <v>0</v>
      </c>
      <c r="AM19" s="387"/>
      <c r="AN19" s="399">
        <f t="shared" si="63"/>
        <v>25.4394375</v>
      </c>
      <c r="AO19" s="399">
        <f t="shared" si="64"/>
        <v>0</v>
      </c>
      <c r="AP19" s="399">
        <f t="shared" si="65"/>
        <v>10.175775000000002</v>
      </c>
      <c r="AQ19" s="399">
        <f t="shared" si="66"/>
        <v>111.933525</v>
      </c>
      <c r="AR19" s="398">
        <f t="shared" si="67"/>
        <v>1343.2022999999999</v>
      </c>
      <c r="AS19" s="377"/>
      <c r="AT19" s="378"/>
      <c r="AU19" s="378"/>
      <c r="AV19" s="378"/>
      <c r="AW19" s="378"/>
      <c r="AX19" s="378"/>
      <c r="AY19" s="378"/>
      <c r="AZ19" s="378"/>
      <c r="BA19" s="378"/>
      <c r="BB19" s="378"/>
      <c r="BC19" s="378"/>
      <c r="BD19" s="378"/>
      <c r="BE19" s="378"/>
      <c r="BF19" s="378"/>
    </row>
    <row r="20" spans="1:58" s="389" customFormat="1" ht="15.75" customHeight="1">
      <c r="A20" s="390"/>
      <c r="B20" s="396" t="s">
        <v>342</v>
      </c>
      <c r="C20" s="397">
        <f t="shared" si="40"/>
        <v>0</v>
      </c>
      <c r="D20" s="396">
        <v>17697</v>
      </c>
      <c r="E20" s="396">
        <v>5.92</v>
      </c>
      <c r="F20" s="398">
        <f t="shared" si="41"/>
        <v>104.76624000000001</v>
      </c>
      <c r="G20" s="398">
        <f t="shared" si="68"/>
        <v>209.53248000000002</v>
      </c>
      <c r="H20" s="398">
        <f t="shared" si="42"/>
        <v>104.76624000000001</v>
      </c>
      <c r="I20" s="398">
        <f t="shared" si="43"/>
        <v>130.95780000000002</v>
      </c>
      <c r="J20" s="398">
        <f t="shared" si="69"/>
        <v>261.91560000000004</v>
      </c>
      <c r="K20" s="398">
        <f t="shared" si="44"/>
        <v>130.95780000000002</v>
      </c>
      <c r="L20" s="387"/>
      <c r="M20" s="399">
        <f t="shared" si="45"/>
        <v>0</v>
      </c>
      <c r="N20" s="387"/>
      <c r="O20" s="399">
        <f t="shared" si="46"/>
        <v>0</v>
      </c>
      <c r="P20" s="399">
        <f t="shared" si="47"/>
        <v>0</v>
      </c>
      <c r="Q20" s="399">
        <f t="shared" si="48"/>
        <v>0</v>
      </c>
      <c r="R20" s="387"/>
      <c r="S20" s="399">
        <f t="shared" si="49"/>
        <v>31.429872000000003</v>
      </c>
      <c r="T20" s="399">
        <f t="shared" si="50"/>
        <v>0</v>
      </c>
      <c r="U20" s="387"/>
      <c r="V20" s="399">
        <f t="shared" si="51"/>
        <v>39.287340000000007</v>
      </c>
      <c r="W20" s="399">
        <f t="shared" si="52"/>
        <v>0</v>
      </c>
      <c r="X20" s="387"/>
      <c r="Y20" s="399">
        <f t="shared" si="53"/>
        <v>52.383120000000005</v>
      </c>
      <c r="Z20" s="399">
        <f t="shared" si="54"/>
        <v>0</v>
      </c>
      <c r="AA20" s="387"/>
      <c r="AB20" s="399">
        <f t="shared" si="55"/>
        <v>31.429872000000003</v>
      </c>
      <c r="AC20" s="399">
        <f t="shared" si="56"/>
        <v>0</v>
      </c>
      <c r="AD20" s="387"/>
      <c r="AE20" s="399">
        <f t="shared" si="57"/>
        <v>20.953248000000002</v>
      </c>
      <c r="AF20" s="399">
        <f t="shared" si="58"/>
        <v>0</v>
      </c>
      <c r="AG20" s="387"/>
      <c r="AH20" s="399">
        <f t="shared" si="59"/>
        <v>65.47890000000001</v>
      </c>
      <c r="AI20" s="399">
        <f t="shared" si="60"/>
        <v>0</v>
      </c>
      <c r="AJ20" s="387"/>
      <c r="AK20" s="399">
        <f t="shared" si="61"/>
        <v>39.287340000000007</v>
      </c>
      <c r="AL20" s="399">
        <f t="shared" si="62"/>
        <v>0</v>
      </c>
      <c r="AM20" s="387"/>
      <c r="AN20" s="399">
        <f t="shared" si="63"/>
        <v>26.191560000000006</v>
      </c>
      <c r="AO20" s="399">
        <f t="shared" si="64"/>
        <v>0</v>
      </c>
      <c r="AP20" s="399">
        <f t="shared" si="65"/>
        <v>0</v>
      </c>
      <c r="AQ20" s="399">
        <f t="shared" si="66"/>
        <v>0</v>
      </c>
      <c r="AR20" s="398">
        <f t="shared" si="67"/>
        <v>0</v>
      </c>
      <c r="AS20" s="377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</row>
    <row r="21" spans="1:58" s="389" customFormat="1" ht="15.75" customHeight="1">
      <c r="A21" s="390" t="s">
        <v>49</v>
      </c>
      <c r="B21" s="400" t="s">
        <v>343</v>
      </c>
      <c r="C21" s="397">
        <f t="shared" si="40"/>
        <v>0</v>
      </c>
      <c r="D21" s="396">
        <v>17697</v>
      </c>
      <c r="E21" s="396">
        <v>6.08</v>
      </c>
      <c r="F21" s="398">
        <f t="shared" si="41"/>
        <v>107.59775999999999</v>
      </c>
      <c r="G21" s="398">
        <f t="shared" si="68"/>
        <v>215.19551999999999</v>
      </c>
      <c r="H21" s="398">
        <f t="shared" si="42"/>
        <v>107.59775999999999</v>
      </c>
      <c r="I21" s="398">
        <f t="shared" si="43"/>
        <v>134.49719999999999</v>
      </c>
      <c r="J21" s="398">
        <f t="shared" si="69"/>
        <v>268.99439999999998</v>
      </c>
      <c r="K21" s="398">
        <f t="shared" si="44"/>
        <v>134.49719999999999</v>
      </c>
      <c r="L21" s="387"/>
      <c r="M21" s="399">
        <f t="shared" si="45"/>
        <v>0</v>
      </c>
      <c r="N21" s="387"/>
      <c r="O21" s="399">
        <f t="shared" si="46"/>
        <v>0</v>
      </c>
      <c r="P21" s="399">
        <f t="shared" si="47"/>
        <v>0</v>
      </c>
      <c r="Q21" s="399">
        <f t="shared" si="48"/>
        <v>0</v>
      </c>
      <c r="R21" s="387"/>
      <c r="S21" s="399">
        <f t="shared" si="49"/>
        <v>32.279328</v>
      </c>
      <c r="T21" s="399">
        <f t="shared" si="50"/>
        <v>0</v>
      </c>
      <c r="U21" s="387"/>
      <c r="V21" s="399">
        <f t="shared" si="51"/>
        <v>40.349159999999998</v>
      </c>
      <c r="W21" s="399">
        <f t="shared" si="52"/>
        <v>0</v>
      </c>
      <c r="X21" s="387"/>
      <c r="Y21" s="399">
        <f t="shared" si="53"/>
        <v>53.798879999999997</v>
      </c>
      <c r="Z21" s="399">
        <f t="shared" si="54"/>
        <v>0</v>
      </c>
      <c r="AA21" s="387"/>
      <c r="AB21" s="399">
        <f t="shared" si="55"/>
        <v>32.279328</v>
      </c>
      <c r="AC21" s="399">
        <f t="shared" si="56"/>
        <v>0</v>
      </c>
      <c r="AD21" s="387"/>
      <c r="AE21" s="399">
        <f t="shared" si="57"/>
        <v>21.519552000000001</v>
      </c>
      <c r="AF21" s="399">
        <f t="shared" si="58"/>
        <v>0</v>
      </c>
      <c r="AG21" s="387"/>
      <c r="AH21" s="399">
        <f t="shared" si="59"/>
        <v>67.248599999999996</v>
      </c>
      <c r="AI21" s="399">
        <f t="shared" si="60"/>
        <v>0</v>
      </c>
      <c r="AJ21" s="387"/>
      <c r="AK21" s="399">
        <f t="shared" si="61"/>
        <v>40.349159999999998</v>
      </c>
      <c r="AL21" s="399">
        <f t="shared" si="62"/>
        <v>0</v>
      </c>
      <c r="AM21" s="387"/>
      <c r="AN21" s="399">
        <f t="shared" si="63"/>
        <v>26.899439999999998</v>
      </c>
      <c r="AO21" s="399">
        <f t="shared" si="64"/>
        <v>0</v>
      </c>
      <c r="AP21" s="399">
        <f t="shared" si="65"/>
        <v>0</v>
      </c>
      <c r="AQ21" s="399">
        <f t="shared" si="66"/>
        <v>0</v>
      </c>
      <c r="AR21" s="398">
        <f t="shared" si="67"/>
        <v>0</v>
      </c>
      <c r="AS21" s="377"/>
      <c r="AT21" s="378"/>
      <c r="AU21" s="378"/>
      <c r="AV21" s="378"/>
      <c r="AW21" s="378"/>
      <c r="AX21" s="378"/>
      <c r="AY21" s="378"/>
      <c r="AZ21" s="378"/>
      <c r="BA21" s="378"/>
      <c r="BB21" s="378"/>
      <c r="BC21" s="378"/>
      <c r="BD21" s="378"/>
      <c r="BE21" s="378"/>
      <c r="BF21" s="378"/>
    </row>
    <row r="22" spans="1:58" s="389" customFormat="1" ht="15.75" customHeight="1">
      <c r="A22" s="390"/>
      <c r="B22" s="396" t="s">
        <v>344</v>
      </c>
      <c r="C22" s="397">
        <f t="shared" si="40"/>
        <v>0</v>
      </c>
      <c r="D22" s="396">
        <v>17697</v>
      </c>
      <c r="E22" s="396">
        <v>6.25</v>
      </c>
      <c r="F22" s="398">
        <f t="shared" si="41"/>
        <v>110.60625</v>
      </c>
      <c r="G22" s="398">
        <f t="shared" si="68"/>
        <v>221.21250000000001</v>
      </c>
      <c r="H22" s="398">
        <f t="shared" si="42"/>
        <v>110.60625</v>
      </c>
      <c r="I22" s="398">
        <f t="shared" si="43"/>
        <v>138.2578125</v>
      </c>
      <c r="J22" s="398">
        <f t="shared" si="69"/>
        <v>276.515625</v>
      </c>
      <c r="K22" s="398">
        <f t="shared" si="44"/>
        <v>138.2578125</v>
      </c>
      <c r="L22" s="387"/>
      <c r="M22" s="399">
        <f t="shared" si="45"/>
        <v>0</v>
      </c>
      <c r="N22" s="387"/>
      <c r="O22" s="399">
        <f t="shared" si="46"/>
        <v>0</v>
      </c>
      <c r="P22" s="399">
        <f t="shared" si="47"/>
        <v>0</v>
      </c>
      <c r="Q22" s="399">
        <f t="shared" si="48"/>
        <v>0</v>
      </c>
      <c r="R22" s="387"/>
      <c r="S22" s="399">
        <f t="shared" si="49"/>
        <v>33.181874999999998</v>
      </c>
      <c r="T22" s="399">
        <f t="shared" si="50"/>
        <v>0</v>
      </c>
      <c r="U22" s="387"/>
      <c r="V22" s="399">
        <f t="shared" si="51"/>
        <v>41.477343749999996</v>
      </c>
      <c r="W22" s="399">
        <f t="shared" si="52"/>
        <v>0</v>
      </c>
      <c r="X22" s="387"/>
      <c r="Y22" s="399">
        <f t="shared" si="53"/>
        <v>55.303125000000001</v>
      </c>
      <c r="Z22" s="399">
        <f t="shared" si="54"/>
        <v>0</v>
      </c>
      <c r="AA22" s="387"/>
      <c r="AB22" s="399">
        <f t="shared" si="55"/>
        <v>33.181874999999998</v>
      </c>
      <c r="AC22" s="399">
        <f t="shared" si="56"/>
        <v>0</v>
      </c>
      <c r="AD22" s="387"/>
      <c r="AE22" s="399">
        <f t="shared" si="57"/>
        <v>22.121250000000003</v>
      </c>
      <c r="AF22" s="399">
        <f t="shared" si="58"/>
        <v>0</v>
      </c>
      <c r="AG22" s="387"/>
      <c r="AH22" s="399">
        <f t="shared" si="59"/>
        <v>69.12890625</v>
      </c>
      <c r="AI22" s="399">
        <f t="shared" si="60"/>
        <v>0</v>
      </c>
      <c r="AJ22" s="387"/>
      <c r="AK22" s="399">
        <f t="shared" si="61"/>
        <v>41.477343749999996</v>
      </c>
      <c r="AL22" s="399">
        <f t="shared" si="62"/>
        <v>0</v>
      </c>
      <c r="AM22" s="387"/>
      <c r="AN22" s="399">
        <f t="shared" si="63"/>
        <v>27.651562500000001</v>
      </c>
      <c r="AO22" s="399">
        <f t="shared" si="64"/>
        <v>0</v>
      </c>
      <c r="AP22" s="399">
        <f t="shared" si="65"/>
        <v>0</v>
      </c>
      <c r="AQ22" s="399">
        <f t="shared" si="66"/>
        <v>0</v>
      </c>
      <c r="AR22" s="398">
        <f t="shared" si="67"/>
        <v>0</v>
      </c>
      <c r="AS22" s="377"/>
      <c r="AT22" s="378"/>
      <c r="AU22" s="378"/>
      <c r="AV22" s="378"/>
      <c r="AW22" s="378"/>
      <c r="AX22" s="378"/>
      <c r="AY22" s="378"/>
      <c r="AZ22" s="378"/>
      <c r="BA22" s="378"/>
      <c r="BB22" s="378"/>
      <c r="BC22" s="378"/>
      <c r="BD22" s="378"/>
      <c r="BE22" s="378"/>
      <c r="BF22" s="378"/>
    </row>
    <row r="23" spans="1:58" s="389" customFormat="1" ht="15.75" customHeight="1">
      <c r="A23" s="390"/>
      <c r="B23" s="396" t="s">
        <v>345</v>
      </c>
      <c r="C23" s="397">
        <f t="shared" si="40"/>
        <v>3</v>
      </c>
      <c r="D23" s="396">
        <v>17697</v>
      </c>
      <c r="E23" s="396">
        <v>6.42</v>
      </c>
      <c r="F23" s="398">
        <f t="shared" si="41"/>
        <v>113.61474000000001</v>
      </c>
      <c r="G23" s="398">
        <f t="shared" si="68"/>
        <v>227.22948000000002</v>
      </c>
      <c r="H23" s="398">
        <f t="shared" si="42"/>
        <v>113.61474000000001</v>
      </c>
      <c r="I23" s="398">
        <f t="shared" si="43"/>
        <v>142.01842500000001</v>
      </c>
      <c r="J23" s="398">
        <f t="shared" si="69"/>
        <v>284.03685000000002</v>
      </c>
      <c r="K23" s="398">
        <f t="shared" si="44"/>
        <v>142.01842500000001</v>
      </c>
      <c r="L23" s="387">
        <v>3</v>
      </c>
      <c r="M23" s="399">
        <f t="shared" si="45"/>
        <v>340.84422000000006</v>
      </c>
      <c r="N23" s="387"/>
      <c r="O23" s="399">
        <f t="shared" si="46"/>
        <v>0</v>
      </c>
      <c r="P23" s="399">
        <f>M23+O23</f>
        <v>340.84422000000006</v>
      </c>
      <c r="Q23" s="399">
        <f t="shared" si="48"/>
        <v>34.084422000000011</v>
      </c>
      <c r="R23" s="387"/>
      <c r="S23" s="399">
        <f t="shared" si="49"/>
        <v>34.084422000000004</v>
      </c>
      <c r="T23" s="399">
        <f t="shared" si="50"/>
        <v>0</v>
      </c>
      <c r="U23" s="387"/>
      <c r="V23" s="399">
        <f t="shared" si="51"/>
        <v>42.605527500000001</v>
      </c>
      <c r="W23" s="399">
        <f t="shared" si="52"/>
        <v>0</v>
      </c>
      <c r="X23" s="387"/>
      <c r="Y23" s="399">
        <f t="shared" si="53"/>
        <v>56.807370000000006</v>
      </c>
      <c r="Z23" s="399">
        <f t="shared" si="54"/>
        <v>0</v>
      </c>
      <c r="AA23" s="387"/>
      <c r="AB23" s="399">
        <f t="shared" si="55"/>
        <v>34.084422000000004</v>
      </c>
      <c r="AC23" s="399">
        <f t="shared" si="56"/>
        <v>0</v>
      </c>
      <c r="AD23" s="387"/>
      <c r="AE23" s="399">
        <f t="shared" si="57"/>
        <v>22.722948000000002</v>
      </c>
      <c r="AF23" s="399">
        <f t="shared" si="58"/>
        <v>0</v>
      </c>
      <c r="AG23" s="387"/>
      <c r="AH23" s="399">
        <f t="shared" si="59"/>
        <v>71.009212500000004</v>
      </c>
      <c r="AI23" s="399">
        <f t="shared" si="60"/>
        <v>0</v>
      </c>
      <c r="AJ23" s="387"/>
      <c r="AK23" s="399">
        <f t="shared" si="61"/>
        <v>42.605527500000001</v>
      </c>
      <c r="AL23" s="399">
        <f t="shared" si="62"/>
        <v>0</v>
      </c>
      <c r="AM23" s="387"/>
      <c r="AN23" s="399">
        <f t="shared" si="63"/>
        <v>28.403685000000003</v>
      </c>
      <c r="AO23" s="399">
        <f t="shared" si="64"/>
        <v>0</v>
      </c>
      <c r="AP23" s="399">
        <f t="shared" si="65"/>
        <v>34.084422000000011</v>
      </c>
      <c r="AQ23" s="399">
        <f t="shared" si="66"/>
        <v>374.92864200000008</v>
      </c>
      <c r="AR23" s="398">
        <f t="shared" si="67"/>
        <v>4499.143704000001</v>
      </c>
      <c r="AS23" s="377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</row>
    <row r="24" spans="1:58" s="389" customFormat="1" ht="15.75" customHeight="1">
      <c r="A24" s="390"/>
      <c r="B24" s="396" t="s">
        <v>346</v>
      </c>
      <c r="C24" s="397">
        <f t="shared" si="40"/>
        <v>1</v>
      </c>
      <c r="D24" s="396">
        <v>17697</v>
      </c>
      <c r="E24" s="399">
        <v>6.6</v>
      </c>
      <c r="F24" s="398">
        <f t="shared" si="41"/>
        <v>116.8002</v>
      </c>
      <c r="G24" s="398">
        <f t="shared" si="68"/>
        <v>233.60040000000001</v>
      </c>
      <c r="H24" s="398">
        <f t="shared" si="42"/>
        <v>116.8002</v>
      </c>
      <c r="I24" s="398">
        <f t="shared" si="43"/>
        <v>146.00024999999999</v>
      </c>
      <c r="J24" s="398">
        <f t="shared" si="69"/>
        <v>292.00049999999999</v>
      </c>
      <c r="K24" s="398">
        <f t="shared" si="44"/>
        <v>146.00024999999999</v>
      </c>
      <c r="L24" s="387">
        <v>1</v>
      </c>
      <c r="M24" s="399">
        <f t="shared" si="45"/>
        <v>116.8002</v>
      </c>
      <c r="N24" s="387"/>
      <c r="O24" s="399">
        <f t="shared" si="46"/>
        <v>0</v>
      </c>
      <c r="P24" s="399">
        <f t="shared" si="47"/>
        <v>116.8002</v>
      </c>
      <c r="Q24" s="399">
        <f t="shared" si="48"/>
        <v>11.680020000000001</v>
      </c>
      <c r="R24" s="387"/>
      <c r="S24" s="399">
        <f t="shared" si="49"/>
        <v>35.040059999999997</v>
      </c>
      <c r="T24" s="399">
        <f t="shared" si="50"/>
        <v>0</v>
      </c>
      <c r="U24" s="387"/>
      <c r="V24" s="399">
        <f t="shared" si="51"/>
        <v>43.800075</v>
      </c>
      <c r="W24" s="399">
        <f t="shared" si="52"/>
        <v>0</v>
      </c>
      <c r="X24" s="387"/>
      <c r="Y24" s="399">
        <f t="shared" si="53"/>
        <v>58.400100000000002</v>
      </c>
      <c r="Z24" s="399">
        <f t="shared" si="54"/>
        <v>0</v>
      </c>
      <c r="AA24" s="387"/>
      <c r="AB24" s="399">
        <f t="shared" si="55"/>
        <v>35.040059999999997</v>
      </c>
      <c r="AC24" s="399">
        <f t="shared" si="56"/>
        <v>0</v>
      </c>
      <c r="AD24" s="387"/>
      <c r="AE24" s="399">
        <f t="shared" si="57"/>
        <v>23.360040000000001</v>
      </c>
      <c r="AF24" s="399">
        <f t="shared" si="58"/>
        <v>0</v>
      </c>
      <c r="AG24" s="387"/>
      <c r="AH24" s="399">
        <f t="shared" si="59"/>
        <v>73.000124999999997</v>
      </c>
      <c r="AI24" s="399">
        <f t="shared" si="60"/>
        <v>0</v>
      </c>
      <c r="AJ24" s="387"/>
      <c r="AK24" s="399">
        <f t="shared" si="61"/>
        <v>43.800075</v>
      </c>
      <c r="AL24" s="399">
        <f t="shared" si="62"/>
        <v>0</v>
      </c>
      <c r="AM24" s="387"/>
      <c r="AN24" s="399">
        <f t="shared" si="63"/>
        <v>29.200050000000001</v>
      </c>
      <c r="AO24" s="399">
        <f t="shared" si="64"/>
        <v>0</v>
      </c>
      <c r="AP24" s="399">
        <f t="shared" si="65"/>
        <v>11.680020000000001</v>
      </c>
      <c r="AQ24" s="399">
        <f t="shared" si="66"/>
        <v>128.48022</v>
      </c>
      <c r="AR24" s="398">
        <f t="shared" si="67"/>
        <v>1541.7626399999999</v>
      </c>
      <c r="AS24" s="377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</row>
    <row r="25" spans="1:58" s="408" customFormat="1" ht="15.75" customHeight="1">
      <c r="A25" s="401"/>
      <c r="B25" s="401" t="s">
        <v>186</v>
      </c>
      <c r="C25" s="402">
        <f>SUM(C17:C24)</f>
        <v>5</v>
      </c>
      <c r="D25" s="401"/>
      <c r="E25" s="401"/>
      <c r="F25" s="403">
        <f t="shared" ref="F25:R25" si="70">SUM(F17:F24)</f>
        <v>850.34085000000005</v>
      </c>
      <c r="G25" s="403">
        <f t="shared" si="70"/>
        <v>1700.6817000000001</v>
      </c>
      <c r="H25" s="403">
        <f t="shared" si="70"/>
        <v>850.34085000000005</v>
      </c>
      <c r="I25" s="403">
        <f t="shared" si="70"/>
        <v>1062.9260624999999</v>
      </c>
      <c r="J25" s="403">
        <f t="shared" si="70"/>
        <v>2125.8521249999999</v>
      </c>
      <c r="K25" s="403">
        <f t="shared" si="70"/>
        <v>1062.9260624999999</v>
      </c>
      <c r="L25" s="404">
        <f t="shared" si="70"/>
        <v>5</v>
      </c>
      <c r="M25" s="405">
        <f>SUM(M17:M24)</f>
        <v>559.40217000000007</v>
      </c>
      <c r="N25" s="404">
        <f t="shared" si="70"/>
        <v>0</v>
      </c>
      <c r="O25" s="405">
        <f t="shared" si="70"/>
        <v>0</v>
      </c>
      <c r="P25" s="405">
        <f t="shared" si="70"/>
        <v>559.40217000000007</v>
      </c>
      <c r="Q25" s="405">
        <f t="shared" si="70"/>
        <v>55.940217000000011</v>
      </c>
      <c r="R25" s="404">
        <f t="shared" si="70"/>
        <v>0</v>
      </c>
      <c r="S25" s="405"/>
      <c r="T25" s="405">
        <f t="shared" ref="T25:U25" si="71">SUM(T17:T24)</f>
        <v>0</v>
      </c>
      <c r="U25" s="404">
        <f t="shared" si="71"/>
        <v>0</v>
      </c>
      <c r="V25" s="405"/>
      <c r="W25" s="405">
        <f t="shared" ref="W25:X25" si="72">SUM(W17:W24)</f>
        <v>0</v>
      </c>
      <c r="X25" s="404">
        <f t="shared" si="72"/>
        <v>0</v>
      </c>
      <c r="Y25" s="405"/>
      <c r="Z25" s="405">
        <f t="shared" ref="Z25:AA25" si="73">SUM(Z17:Z24)</f>
        <v>0</v>
      </c>
      <c r="AA25" s="404">
        <f t="shared" si="73"/>
        <v>0</v>
      </c>
      <c r="AB25" s="405"/>
      <c r="AC25" s="405">
        <f t="shared" ref="AC25:AD25" si="74">SUM(AC17:AC24)</f>
        <v>0</v>
      </c>
      <c r="AD25" s="404">
        <f t="shared" si="74"/>
        <v>0</v>
      </c>
      <c r="AE25" s="405"/>
      <c r="AF25" s="405">
        <f t="shared" ref="AF25:AG25" si="75">SUM(AF17:AF24)</f>
        <v>0</v>
      </c>
      <c r="AG25" s="404">
        <f t="shared" si="75"/>
        <v>0</v>
      </c>
      <c r="AH25" s="405"/>
      <c r="AI25" s="405">
        <f t="shared" ref="AI25:AJ25" si="76">SUM(AI17:AI24)</f>
        <v>0</v>
      </c>
      <c r="AJ25" s="404">
        <f t="shared" si="76"/>
        <v>0</v>
      </c>
      <c r="AK25" s="405"/>
      <c r="AL25" s="405">
        <f t="shared" ref="AL25:AM25" si="77">SUM(AL17:AL24)</f>
        <v>0</v>
      </c>
      <c r="AM25" s="404">
        <f t="shared" si="77"/>
        <v>0</v>
      </c>
      <c r="AN25" s="405"/>
      <c r="AO25" s="405">
        <f>SUM(AO17:AO24)</f>
        <v>0</v>
      </c>
      <c r="AP25" s="405">
        <f t="shared" ref="AP25" si="78">SUM(AP17:AP24)</f>
        <v>55.940217000000011</v>
      </c>
      <c r="AQ25" s="405">
        <f>SUM(AQ17:AQ24)</f>
        <v>615.34238700000014</v>
      </c>
      <c r="AR25" s="403">
        <f t="shared" ref="AR25" si="79">SUM(AR17:AR24)</f>
        <v>7384.1086440000008</v>
      </c>
      <c r="AS25" s="406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407"/>
      <c r="BF25" s="407"/>
    </row>
    <row r="26" spans="1:58" s="411" customFormat="1" ht="15.75" customHeight="1">
      <c r="A26" s="409"/>
      <c r="B26" s="396" t="s">
        <v>53</v>
      </c>
      <c r="C26" s="397">
        <f>L26+N26</f>
        <v>0</v>
      </c>
      <c r="D26" s="396">
        <v>17697</v>
      </c>
      <c r="E26" s="396">
        <v>4.93</v>
      </c>
      <c r="F26" s="398">
        <f t="shared" ref="F26:F33" si="80">(E26*17697)/1000</f>
        <v>87.246209999999991</v>
      </c>
      <c r="G26" s="398">
        <f>F26*2</f>
        <v>174.49241999999998</v>
      </c>
      <c r="H26" s="398">
        <f t="shared" ref="H26:H33" si="81">G26-F26</f>
        <v>87.246209999999991</v>
      </c>
      <c r="I26" s="398">
        <f t="shared" ref="I26:I33" si="82">F26*1.25</f>
        <v>109.0577625</v>
      </c>
      <c r="J26" s="398">
        <f>I26*2</f>
        <v>218.11552499999999</v>
      </c>
      <c r="K26" s="398">
        <f t="shared" ref="K26:K33" si="83">J26-I26</f>
        <v>109.0577625</v>
      </c>
      <c r="L26" s="387"/>
      <c r="M26" s="399">
        <f t="shared" ref="M26:M33" si="84">L26*H26</f>
        <v>0</v>
      </c>
      <c r="N26" s="387"/>
      <c r="O26" s="399">
        <f t="shared" ref="O26:O33" si="85">N26*K26</f>
        <v>0</v>
      </c>
      <c r="P26" s="399">
        <f t="shared" ref="P26:P33" si="86">M26+O26</f>
        <v>0</v>
      </c>
      <c r="Q26" s="399">
        <f t="shared" ref="Q26:Q33" si="87">P26*10%</f>
        <v>0</v>
      </c>
      <c r="R26" s="387"/>
      <c r="S26" s="399">
        <f t="shared" ref="S26:S33" si="88">H26*30%</f>
        <v>26.173862999999997</v>
      </c>
      <c r="T26" s="399">
        <f t="shared" ref="T26:T33" si="89">R26*S26</f>
        <v>0</v>
      </c>
      <c r="U26" s="387"/>
      <c r="V26" s="399">
        <f t="shared" ref="V26:V33" si="90">K26*30%</f>
        <v>32.71732875</v>
      </c>
      <c r="W26" s="399">
        <f t="shared" ref="W26:W33" si="91">U26*V26</f>
        <v>0</v>
      </c>
      <c r="X26" s="387"/>
      <c r="Y26" s="399">
        <f t="shared" ref="Y26:Y33" si="92">H26*50%</f>
        <v>43.623104999999995</v>
      </c>
      <c r="Z26" s="399">
        <f t="shared" ref="Z26:Z33" si="93">X26*Y26</f>
        <v>0</v>
      </c>
      <c r="AA26" s="387"/>
      <c r="AB26" s="399">
        <f t="shared" ref="AB26:AB33" si="94">H26*30%</f>
        <v>26.173862999999997</v>
      </c>
      <c r="AC26" s="399">
        <f t="shared" ref="AC26:AC33" si="95">AA26*AB26</f>
        <v>0</v>
      </c>
      <c r="AD26" s="387"/>
      <c r="AE26" s="399">
        <f t="shared" ref="AE26:AE33" si="96">H26*20%</f>
        <v>17.449241999999998</v>
      </c>
      <c r="AF26" s="399">
        <f t="shared" ref="AF26:AF33" si="97">AD26*AE26</f>
        <v>0</v>
      </c>
      <c r="AG26" s="387"/>
      <c r="AH26" s="399">
        <f t="shared" ref="AH26:AH33" si="98">K26*50%</f>
        <v>54.528881249999998</v>
      </c>
      <c r="AI26" s="399">
        <f t="shared" ref="AI26:AI33" si="99">AG26*AH26</f>
        <v>0</v>
      </c>
      <c r="AJ26" s="387"/>
      <c r="AK26" s="399">
        <f t="shared" ref="AK26:AK33" si="100">K26*30%</f>
        <v>32.71732875</v>
      </c>
      <c r="AL26" s="399">
        <f t="shared" ref="AL26:AL33" si="101">AJ26*AK26</f>
        <v>0</v>
      </c>
      <c r="AM26" s="387"/>
      <c r="AN26" s="399">
        <f t="shared" ref="AN26:AN33" si="102">K26*20%</f>
        <v>21.811552500000001</v>
      </c>
      <c r="AO26" s="399">
        <f t="shared" ref="AO26:AO33" si="103">AM26*AN26</f>
        <v>0</v>
      </c>
      <c r="AP26" s="399">
        <f t="shared" ref="AP26:AP33" si="104">+Q26+T26+W26+Z26+AC26+AF26+AI26+AL26+AO26</f>
        <v>0</v>
      </c>
      <c r="AQ26" s="399">
        <f t="shared" ref="AQ26:AQ33" si="105">P26+AP26</f>
        <v>0</v>
      </c>
      <c r="AR26" s="398">
        <f>(AQ26*12)</f>
        <v>0</v>
      </c>
      <c r="AS26" s="377"/>
      <c r="AT26" s="378"/>
      <c r="AU26" s="378"/>
      <c r="AV26" s="378"/>
      <c r="AW26" s="378"/>
      <c r="AX26" s="378"/>
      <c r="AY26" s="378"/>
      <c r="AZ26" s="378"/>
      <c r="BA26" s="410"/>
      <c r="BB26" s="410"/>
      <c r="BC26" s="410"/>
      <c r="BD26" s="410"/>
      <c r="BE26" s="410"/>
      <c r="BF26" s="410"/>
    </row>
    <row r="27" spans="1:58" s="411" customFormat="1" ht="15.75" customHeight="1">
      <c r="A27" s="390"/>
      <c r="B27" s="396" t="s">
        <v>340</v>
      </c>
      <c r="C27" s="397">
        <f t="shared" ref="C27:C33" si="106">L27+N27</f>
        <v>0</v>
      </c>
      <c r="D27" s="396">
        <v>17697</v>
      </c>
      <c r="E27" s="396">
        <v>5.05</v>
      </c>
      <c r="F27" s="398">
        <f t="shared" si="80"/>
        <v>89.369849999999985</v>
      </c>
      <c r="G27" s="398">
        <f>F27*2</f>
        <v>178.73969999999997</v>
      </c>
      <c r="H27" s="398">
        <f t="shared" si="81"/>
        <v>89.369849999999985</v>
      </c>
      <c r="I27" s="398">
        <f t="shared" si="82"/>
        <v>111.71231249999998</v>
      </c>
      <c r="J27" s="398">
        <f>I27*2</f>
        <v>223.42462499999996</v>
      </c>
      <c r="K27" s="398">
        <f t="shared" si="83"/>
        <v>111.71231249999998</v>
      </c>
      <c r="L27" s="387"/>
      <c r="M27" s="399">
        <f t="shared" si="84"/>
        <v>0</v>
      </c>
      <c r="N27" s="387"/>
      <c r="O27" s="399">
        <f t="shared" si="85"/>
        <v>0</v>
      </c>
      <c r="P27" s="399">
        <f t="shared" si="86"/>
        <v>0</v>
      </c>
      <c r="Q27" s="399">
        <f t="shared" si="87"/>
        <v>0</v>
      </c>
      <c r="R27" s="387"/>
      <c r="S27" s="399">
        <f t="shared" si="88"/>
        <v>26.810954999999996</v>
      </c>
      <c r="T27" s="399">
        <f t="shared" si="89"/>
        <v>0</v>
      </c>
      <c r="U27" s="387"/>
      <c r="V27" s="399">
        <f t="shared" si="90"/>
        <v>33.513693749999995</v>
      </c>
      <c r="W27" s="399">
        <f t="shared" si="91"/>
        <v>0</v>
      </c>
      <c r="X27" s="387"/>
      <c r="Y27" s="399">
        <f t="shared" si="92"/>
        <v>44.684924999999993</v>
      </c>
      <c r="Z27" s="399">
        <f t="shared" si="93"/>
        <v>0</v>
      </c>
      <c r="AA27" s="387"/>
      <c r="AB27" s="399">
        <f t="shared" si="94"/>
        <v>26.810954999999996</v>
      </c>
      <c r="AC27" s="399">
        <f t="shared" si="95"/>
        <v>0</v>
      </c>
      <c r="AD27" s="387"/>
      <c r="AE27" s="399">
        <f t="shared" si="96"/>
        <v>17.873969999999996</v>
      </c>
      <c r="AF27" s="399">
        <f t="shared" si="97"/>
        <v>0</v>
      </c>
      <c r="AG27" s="387"/>
      <c r="AH27" s="399">
        <f t="shared" si="98"/>
        <v>55.856156249999991</v>
      </c>
      <c r="AI27" s="399">
        <f t="shared" si="99"/>
        <v>0</v>
      </c>
      <c r="AJ27" s="387"/>
      <c r="AK27" s="399">
        <f t="shared" si="100"/>
        <v>33.513693749999995</v>
      </c>
      <c r="AL27" s="399">
        <f t="shared" si="101"/>
        <v>0</v>
      </c>
      <c r="AM27" s="387"/>
      <c r="AN27" s="399">
        <f t="shared" si="102"/>
        <v>22.342462499999996</v>
      </c>
      <c r="AO27" s="399">
        <f t="shared" si="103"/>
        <v>0</v>
      </c>
      <c r="AP27" s="399">
        <f t="shared" si="104"/>
        <v>0</v>
      </c>
      <c r="AQ27" s="399">
        <f t="shared" si="105"/>
        <v>0</v>
      </c>
      <c r="AR27" s="398">
        <f t="shared" ref="AR27:AR33" si="107">(AQ27*12)</f>
        <v>0</v>
      </c>
      <c r="AS27" s="377"/>
      <c r="AT27" s="378"/>
      <c r="AU27" s="378"/>
      <c r="AV27" s="378"/>
      <c r="AW27" s="378"/>
      <c r="AX27" s="378"/>
      <c r="AY27" s="378"/>
      <c r="AZ27" s="378"/>
      <c r="BA27" s="410"/>
      <c r="BB27" s="410"/>
      <c r="BC27" s="410"/>
      <c r="BD27" s="410"/>
      <c r="BE27" s="410"/>
      <c r="BF27" s="410"/>
    </row>
    <row r="28" spans="1:58" s="411" customFormat="1" ht="15.75" customHeight="1">
      <c r="A28" s="390"/>
      <c r="B28" s="396" t="s">
        <v>341</v>
      </c>
      <c r="C28" s="397">
        <f t="shared" si="106"/>
        <v>0</v>
      </c>
      <c r="D28" s="396">
        <v>17697</v>
      </c>
      <c r="E28" s="396">
        <v>5.19</v>
      </c>
      <c r="F28" s="398">
        <f t="shared" si="80"/>
        <v>91.847430000000003</v>
      </c>
      <c r="G28" s="398">
        <f t="shared" ref="G28:G33" si="108">F28*2</f>
        <v>183.69486000000001</v>
      </c>
      <c r="H28" s="398">
        <f t="shared" si="81"/>
        <v>91.847430000000003</v>
      </c>
      <c r="I28" s="398">
        <f t="shared" si="82"/>
        <v>114.80928750000001</v>
      </c>
      <c r="J28" s="398">
        <f t="shared" ref="J28:J33" si="109">I28*2</f>
        <v>229.61857500000002</v>
      </c>
      <c r="K28" s="398">
        <f t="shared" si="83"/>
        <v>114.80928750000001</v>
      </c>
      <c r="L28" s="387"/>
      <c r="M28" s="399">
        <f t="shared" si="84"/>
        <v>0</v>
      </c>
      <c r="N28" s="387"/>
      <c r="O28" s="399">
        <f t="shared" si="85"/>
        <v>0</v>
      </c>
      <c r="P28" s="399">
        <f t="shared" si="86"/>
        <v>0</v>
      </c>
      <c r="Q28" s="399">
        <f t="shared" si="87"/>
        <v>0</v>
      </c>
      <c r="R28" s="387"/>
      <c r="S28" s="399">
        <f t="shared" si="88"/>
        <v>27.554228999999999</v>
      </c>
      <c r="T28" s="399">
        <f t="shared" si="89"/>
        <v>0</v>
      </c>
      <c r="U28" s="387"/>
      <c r="V28" s="399">
        <f t="shared" si="90"/>
        <v>34.442786250000005</v>
      </c>
      <c r="W28" s="399">
        <f t="shared" si="91"/>
        <v>0</v>
      </c>
      <c r="X28" s="387"/>
      <c r="Y28" s="399">
        <f t="shared" si="92"/>
        <v>45.923715000000001</v>
      </c>
      <c r="Z28" s="399">
        <f t="shared" si="93"/>
        <v>0</v>
      </c>
      <c r="AA28" s="387"/>
      <c r="AB28" s="399">
        <f t="shared" si="94"/>
        <v>27.554228999999999</v>
      </c>
      <c r="AC28" s="399">
        <f t="shared" si="95"/>
        <v>0</v>
      </c>
      <c r="AD28" s="387"/>
      <c r="AE28" s="399">
        <f t="shared" si="96"/>
        <v>18.369486000000002</v>
      </c>
      <c r="AF28" s="399">
        <f t="shared" si="97"/>
        <v>0</v>
      </c>
      <c r="AG28" s="387"/>
      <c r="AH28" s="399">
        <f t="shared" si="98"/>
        <v>57.404643750000005</v>
      </c>
      <c r="AI28" s="399">
        <f t="shared" si="99"/>
        <v>0</v>
      </c>
      <c r="AJ28" s="387"/>
      <c r="AK28" s="399">
        <f t="shared" si="100"/>
        <v>34.442786250000005</v>
      </c>
      <c r="AL28" s="399">
        <f t="shared" si="101"/>
        <v>0</v>
      </c>
      <c r="AM28" s="387"/>
      <c r="AN28" s="399">
        <f t="shared" si="102"/>
        <v>22.961857500000004</v>
      </c>
      <c r="AO28" s="399">
        <f t="shared" si="103"/>
        <v>0</v>
      </c>
      <c r="AP28" s="399">
        <f t="shared" si="104"/>
        <v>0</v>
      </c>
      <c r="AQ28" s="399">
        <f t="shared" si="105"/>
        <v>0</v>
      </c>
      <c r="AR28" s="398">
        <f t="shared" si="107"/>
        <v>0</v>
      </c>
      <c r="AS28" s="377"/>
      <c r="AT28" s="378"/>
      <c r="AU28" s="378"/>
      <c r="AV28" s="378"/>
      <c r="AW28" s="378"/>
      <c r="AX28" s="378"/>
      <c r="AY28" s="378"/>
      <c r="AZ28" s="378"/>
      <c r="BA28" s="410"/>
      <c r="BB28" s="410"/>
      <c r="BC28" s="410"/>
      <c r="BD28" s="410"/>
      <c r="BE28" s="410"/>
      <c r="BF28" s="410"/>
    </row>
    <row r="29" spans="1:58" s="411" customFormat="1" ht="15.75" customHeight="1">
      <c r="A29" s="390"/>
      <c r="B29" s="396" t="s">
        <v>342</v>
      </c>
      <c r="C29" s="397">
        <f t="shared" si="106"/>
        <v>0</v>
      </c>
      <c r="D29" s="396">
        <v>17697</v>
      </c>
      <c r="E29" s="396">
        <v>5.34</v>
      </c>
      <c r="F29" s="398">
        <f t="shared" si="80"/>
        <v>94.501979999999989</v>
      </c>
      <c r="G29" s="398">
        <f t="shared" si="108"/>
        <v>189.00395999999998</v>
      </c>
      <c r="H29" s="398">
        <f t="shared" si="81"/>
        <v>94.501979999999989</v>
      </c>
      <c r="I29" s="398">
        <f t="shared" si="82"/>
        <v>118.12747499999999</v>
      </c>
      <c r="J29" s="398">
        <f t="shared" si="109"/>
        <v>236.25494999999998</v>
      </c>
      <c r="K29" s="398">
        <f t="shared" si="83"/>
        <v>118.12747499999999</v>
      </c>
      <c r="L29" s="387"/>
      <c r="M29" s="399">
        <f t="shared" si="84"/>
        <v>0</v>
      </c>
      <c r="N29" s="387"/>
      <c r="O29" s="399">
        <f t="shared" si="85"/>
        <v>0</v>
      </c>
      <c r="P29" s="399">
        <f t="shared" si="86"/>
        <v>0</v>
      </c>
      <c r="Q29" s="399">
        <f t="shared" si="87"/>
        <v>0</v>
      </c>
      <c r="R29" s="387"/>
      <c r="S29" s="399">
        <f t="shared" si="88"/>
        <v>28.350593999999997</v>
      </c>
      <c r="T29" s="399">
        <f t="shared" si="89"/>
        <v>0</v>
      </c>
      <c r="U29" s="387"/>
      <c r="V29" s="399">
        <f t="shared" si="90"/>
        <v>35.438242499999994</v>
      </c>
      <c r="W29" s="399">
        <f t="shared" si="91"/>
        <v>0</v>
      </c>
      <c r="X29" s="387"/>
      <c r="Y29" s="399">
        <f t="shared" si="92"/>
        <v>47.250989999999994</v>
      </c>
      <c r="Z29" s="399">
        <f t="shared" si="93"/>
        <v>0</v>
      </c>
      <c r="AA29" s="387"/>
      <c r="AB29" s="399">
        <f t="shared" si="94"/>
        <v>28.350593999999997</v>
      </c>
      <c r="AC29" s="399">
        <f t="shared" si="95"/>
        <v>0</v>
      </c>
      <c r="AD29" s="387"/>
      <c r="AE29" s="399">
        <f t="shared" si="96"/>
        <v>18.900395999999997</v>
      </c>
      <c r="AF29" s="399">
        <f t="shared" si="97"/>
        <v>0</v>
      </c>
      <c r="AG29" s="387"/>
      <c r="AH29" s="399">
        <f t="shared" si="98"/>
        <v>59.063737499999995</v>
      </c>
      <c r="AI29" s="399">
        <f t="shared" si="99"/>
        <v>0</v>
      </c>
      <c r="AJ29" s="387"/>
      <c r="AK29" s="399">
        <f t="shared" si="100"/>
        <v>35.438242499999994</v>
      </c>
      <c r="AL29" s="399">
        <f t="shared" si="101"/>
        <v>0</v>
      </c>
      <c r="AM29" s="387"/>
      <c r="AN29" s="399">
        <f t="shared" si="102"/>
        <v>23.625495000000001</v>
      </c>
      <c r="AO29" s="399">
        <f t="shared" si="103"/>
        <v>0</v>
      </c>
      <c r="AP29" s="399">
        <f t="shared" si="104"/>
        <v>0</v>
      </c>
      <c r="AQ29" s="399">
        <f t="shared" si="105"/>
        <v>0</v>
      </c>
      <c r="AR29" s="398">
        <f t="shared" si="107"/>
        <v>0</v>
      </c>
      <c r="AS29" s="377"/>
      <c r="AT29" s="378"/>
      <c r="AU29" s="378"/>
      <c r="AV29" s="378"/>
      <c r="AW29" s="378"/>
      <c r="AX29" s="378"/>
      <c r="AY29" s="378"/>
      <c r="AZ29" s="378"/>
      <c r="BA29" s="410"/>
      <c r="BB29" s="410"/>
      <c r="BC29" s="410"/>
      <c r="BD29" s="410"/>
      <c r="BE29" s="410"/>
      <c r="BF29" s="410"/>
    </row>
    <row r="30" spans="1:58" s="411" customFormat="1" ht="15.75" customHeight="1">
      <c r="A30" s="390" t="s">
        <v>69</v>
      </c>
      <c r="B30" s="400" t="s">
        <v>343</v>
      </c>
      <c r="C30" s="397">
        <f t="shared" si="106"/>
        <v>4</v>
      </c>
      <c r="D30" s="396">
        <v>17697</v>
      </c>
      <c r="E30" s="396">
        <v>5.48</v>
      </c>
      <c r="F30" s="398">
        <f t="shared" si="80"/>
        <v>96.979560000000006</v>
      </c>
      <c r="G30" s="398">
        <f t="shared" si="108"/>
        <v>193.95912000000001</v>
      </c>
      <c r="H30" s="398">
        <f t="shared" si="81"/>
        <v>96.979560000000006</v>
      </c>
      <c r="I30" s="398">
        <f t="shared" si="82"/>
        <v>121.22445</v>
      </c>
      <c r="J30" s="398">
        <f t="shared" si="109"/>
        <v>242.44890000000001</v>
      </c>
      <c r="K30" s="398">
        <f t="shared" si="83"/>
        <v>121.22445</v>
      </c>
      <c r="L30" s="387">
        <v>4</v>
      </c>
      <c r="M30" s="399">
        <f t="shared" si="84"/>
        <v>387.91824000000003</v>
      </c>
      <c r="N30" s="387"/>
      <c r="O30" s="399">
        <f t="shared" si="85"/>
        <v>0</v>
      </c>
      <c r="P30" s="399">
        <f t="shared" si="86"/>
        <v>387.91824000000003</v>
      </c>
      <c r="Q30" s="399">
        <f t="shared" si="87"/>
        <v>38.791824000000005</v>
      </c>
      <c r="R30" s="387"/>
      <c r="S30" s="399">
        <f t="shared" si="88"/>
        <v>29.093868000000001</v>
      </c>
      <c r="T30" s="399">
        <f t="shared" si="89"/>
        <v>0</v>
      </c>
      <c r="U30" s="387"/>
      <c r="V30" s="399">
        <f t="shared" si="90"/>
        <v>36.367334999999997</v>
      </c>
      <c r="W30" s="399">
        <f t="shared" si="91"/>
        <v>0</v>
      </c>
      <c r="X30" s="387"/>
      <c r="Y30" s="399">
        <f t="shared" si="92"/>
        <v>48.489780000000003</v>
      </c>
      <c r="Z30" s="399">
        <f t="shared" si="93"/>
        <v>0</v>
      </c>
      <c r="AA30" s="387"/>
      <c r="AB30" s="399">
        <f t="shared" si="94"/>
        <v>29.093868000000001</v>
      </c>
      <c r="AC30" s="399">
        <f t="shared" si="95"/>
        <v>0</v>
      </c>
      <c r="AD30" s="387"/>
      <c r="AE30" s="399">
        <f t="shared" si="96"/>
        <v>19.395912000000003</v>
      </c>
      <c r="AF30" s="399">
        <f t="shared" si="97"/>
        <v>0</v>
      </c>
      <c r="AG30" s="387"/>
      <c r="AH30" s="399">
        <f t="shared" si="98"/>
        <v>60.612225000000002</v>
      </c>
      <c r="AI30" s="399">
        <f t="shared" si="99"/>
        <v>0</v>
      </c>
      <c r="AJ30" s="387"/>
      <c r="AK30" s="399">
        <f t="shared" si="100"/>
        <v>36.367334999999997</v>
      </c>
      <c r="AL30" s="399">
        <f t="shared" si="101"/>
        <v>0</v>
      </c>
      <c r="AM30" s="387"/>
      <c r="AN30" s="399">
        <f t="shared" si="102"/>
        <v>24.244890000000002</v>
      </c>
      <c r="AO30" s="399">
        <f t="shared" si="103"/>
        <v>0</v>
      </c>
      <c r="AP30" s="399">
        <f t="shared" si="104"/>
        <v>38.791824000000005</v>
      </c>
      <c r="AQ30" s="399">
        <f t="shared" si="105"/>
        <v>426.71006400000005</v>
      </c>
      <c r="AR30" s="398">
        <f t="shared" si="107"/>
        <v>5120.5207680000003</v>
      </c>
      <c r="AS30" s="377"/>
      <c r="AT30" s="378"/>
      <c r="AU30" s="378"/>
      <c r="AV30" s="378"/>
      <c r="AW30" s="378"/>
      <c r="AX30" s="378"/>
      <c r="AY30" s="378"/>
      <c r="AZ30" s="378"/>
      <c r="BA30" s="410"/>
      <c r="BB30" s="410"/>
      <c r="BC30" s="410"/>
      <c r="BD30" s="410"/>
      <c r="BE30" s="410"/>
      <c r="BF30" s="410"/>
    </row>
    <row r="31" spans="1:58" s="411" customFormat="1" ht="15.75" customHeight="1">
      <c r="A31" s="390"/>
      <c r="B31" s="396" t="s">
        <v>344</v>
      </c>
      <c r="C31" s="397">
        <f t="shared" si="106"/>
        <v>0</v>
      </c>
      <c r="D31" s="396">
        <v>17697</v>
      </c>
      <c r="E31" s="396">
        <v>5.63</v>
      </c>
      <c r="F31" s="398">
        <f>(E31*17697)/1000</f>
        <v>99.634110000000007</v>
      </c>
      <c r="G31" s="398">
        <f t="shared" si="108"/>
        <v>199.26822000000001</v>
      </c>
      <c r="H31" s="398">
        <f t="shared" si="81"/>
        <v>99.634110000000007</v>
      </c>
      <c r="I31" s="398">
        <f t="shared" si="82"/>
        <v>124.54263750000001</v>
      </c>
      <c r="J31" s="398">
        <f t="shared" si="109"/>
        <v>249.08527500000002</v>
      </c>
      <c r="K31" s="398">
        <f t="shared" si="83"/>
        <v>124.54263750000001</v>
      </c>
      <c r="L31" s="387"/>
      <c r="M31" s="399">
        <f t="shared" si="84"/>
        <v>0</v>
      </c>
      <c r="N31" s="387"/>
      <c r="O31" s="399">
        <f t="shared" si="85"/>
        <v>0</v>
      </c>
      <c r="P31" s="399">
        <f t="shared" si="86"/>
        <v>0</v>
      </c>
      <c r="Q31" s="399">
        <f t="shared" si="87"/>
        <v>0</v>
      </c>
      <c r="R31" s="387"/>
      <c r="S31" s="399">
        <f t="shared" si="88"/>
        <v>29.890233000000002</v>
      </c>
      <c r="T31" s="399">
        <f t="shared" si="89"/>
        <v>0</v>
      </c>
      <c r="U31" s="387"/>
      <c r="V31" s="399">
        <f t="shared" si="90"/>
        <v>37.362791250000001</v>
      </c>
      <c r="W31" s="399">
        <f t="shared" si="91"/>
        <v>0</v>
      </c>
      <c r="X31" s="387"/>
      <c r="Y31" s="399">
        <f t="shared" si="92"/>
        <v>49.817055000000003</v>
      </c>
      <c r="Z31" s="399">
        <f t="shared" si="93"/>
        <v>0</v>
      </c>
      <c r="AA31" s="387"/>
      <c r="AB31" s="399">
        <f t="shared" si="94"/>
        <v>29.890233000000002</v>
      </c>
      <c r="AC31" s="399">
        <f t="shared" si="95"/>
        <v>0</v>
      </c>
      <c r="AD31" s="387"/>
      <c r="AE31" s="399">
        <f t="shared" si="96"/>
        <v>19.926822000000001</v>
      </c>
      <c r="AF31" s="399">
        <f t="shared" si="97"/>
        <v>0</v>
      </c>
      <c r="AG31" s="387"/>
      <c r="AH31" s="399">
        <f t="shared" si="98"/>
        <v>62.271318750000006</v>
      </c>
      <c r="AI31" s="399">
        <f t="shared" si="99"/>
        <v>0</v>
      </c>
      <c r="AJ31" s="387"/>
      <c r="AK31" s="399">
        <f t="shared" si="100"/>
        <v>37.362791250000001</v>
      </c>
      <c r="AL31" s="399">
        <f t="shared" si="101"/>
        <v>0</v>
      </c>
      <c r="AM31" s="387"/>
      <c r="AN31" s="399">
        <f t="shared" si="102"/>
        <v>24.908527500000005</v>
      </c>
      <c r="AO31" s="399">
        <f t="shared" si="103"/>
        <v>0</v>
      </c>
      <c r="AP31" s="399">
        <f t="shared" si="104"/>
        <v>0</v>
      </c>
      <c r="AQ31" s="399">
        <f t="shared" si="105"/>
        <v>0</v>
      </c>
      <c r="AR31" s="398">
        <f t="shared" si="107"/>
        <v>0</v>
      </c>
      <c r="AS31" s="377"/>
      <c r="AT31" s="378"/>
      <c r="AU31" s="378"/>
      <c r="AV31" s="378"/>
      <c r="AW31" s="378"/>
      <c r="AX31" s="378"/>
      <c r="AY31" s="378"/>
      <c r="AZ31" s="378"/>
      <c r="BA31" s="410"/>
      <c r="BB31" s="410"/>
      <c r="BC31" s="410"/>
      <c r="BD31" s="410"/>
      <c r="BE31" s="410"/>
      <c r="BF31" s="410"/>
    </row>
    <row r="32" spans="1:58" s="411" customFormat="1" ht="15.75" customHeight="1">
      <c r="A32" s="390"/>
      <c r="B32" s="396" t="s">
        <v>345</v>
      </c>
      <c r="C32" s="397">
        <f t="shared" si="106"/>
        <v>1</v>
      </c>
      <c r="D32" s="396">
        <v>17697</v>
      </c>
      <c r="E32" s="396">
        <v>5.79</v>
      </c>
      <c r="F32" s="398">
        <f t="shared" si="80"/>
        <v>102.46563</v>
      </c>
      <c r="G32" s="398">
        <f t="shared" si="108"/>
        <v>204.93126000000001</v>
      </c>
      <c r="H32" s="398">
        <f t="shared" si="81"/>
        <v>102.46563</v>
      </c>
      <c r="I32" s="398">
        <f t="shared" si="82"/>
        <v>128.08203750000001</v>
      </c>
      <c r="J32" s="398">
        <f t="shared" si="109"/>
        <v>256.16407500000003</v>
      </c>
      <c r="K32" s="398">
        <f t="shared" si="83"/>
        <v>128.08203750000001</v>
      </c>
      <c r="L32" s="387">
        <v>1</v>
      </c>
      <c r="M32" s="399">
        <f t="shared" si="84"/>
        <v>102.46563</v>
      </c>
      <c r="N32" s="387"/>
      <c r="O32" s="399">
        <f t="shared" si="85"/>
        <v>0</v>
      </c>
      <c r="P32" s="399">
        <f t="shared" si="86"/>
        <v>102.46563</v>
      </c>
      <c r="Q32" s="399">
        <f t="shared" si="87"/>
        <v>10.246563000000002</v>
      </c>
      <c r="R32" s="387"/>
      <c r="S32" s="399">
        <f t="shared" si="88"/>
        <v>30.739688999999998</v>
      </c>
      <c r="T32" s="399">
        <f t="shared" si="89"/>
        <v>0</v>
      </c>
      <c r="U32" s="387"/>
      <c r="V32" s="399">
        <f t="shared" si="90"/>
        <v>38.424611250000005</v>
      </c>
      <c r="W32" s="399">
        <f t="shared" si="91"/>
        <v>0</v>
      </c>
      <c r="X32" s="387"/>
      <c r="Y32" s="399">
        <f t="shared" si="92"/>
        <v>51.232815000000002</v>
      </c>
      <c r="Z32" s="399">
        <f t="shared" si="93"/>
        <v>0</v>
      </c>
      <c r="AA32" s="387"/>
      <c r="AB32" s="399">
        <f t="shared" si="94"/>
        <v>30.739688999999998</v>
      </c>
      <c r="AC32" s="399">
        <f t="shared" si="95"/>
        <v>0</v>
      </c>
      <c r="AD32" s="387"/>
      <c r="AE32" s="399">
        <f t="shared" si="96"/>
        <v>20.493126000000004</v>
      </c>
      <c r="AF32" s="399">
        <f t="shared" si="97"/>
        <v>0</v>
      </c>
      <c r="AG32" s="387"/>
      <c r="AH32" s="399">
        <f t="shared" si="98"/>
        <v>64.041018750000006</v>
      </c>
      <c r="AI32" s="399">
        <f t="shared" si="99"/>
        <v>0</v>
      </c>
      <c r="AJ32" s="387"/>
      <c r="AK32" s="399">
        <f t="shared" si="100"/>
        <v>38.424611250000005</v>
      </c>
      <c r="AL32" s="399">
        <f t="shared" si="101"/>
        <v>0</v>
      </c>
      <c r="AM32" s="387"/>
      <c r="AN32" s="399">
        <f t="shared" si="102"/>
        <v>25.616407500000005</v>
      </c>
      <c r="AO32" s="399">
        <f t="shared" si="103"/>
        <v>0</v>
      </c>
      <c r="AP32" s="399">
        <f t="shared" si="104"/>
        <v>10.246563000000002</v>
      </c>
      <c r="AQ32" s="399">
        <f t="shared" si="105"/>
        <v>112.71219300000001</v>
      </c>
      <c r="AR32" s="398">
        <f t="shared" si="107"/>
        <v>1352.5463160000002</v>
      </c>
      <c r="AS32" s="377"/>
      <c r="AT32" s="378"/>
      <c r="AU32" s="378"/>
      <c r="AV32" s="378"/>
      <c r="AW32" s="378"/>
      <c r="AX32" s="378"/>
      <c r="AY32" s="378"/>
      <c r="AZ32" s="378"/>
      <c r="BA32" s="410"/>
      <c r="BB32" s="410"/>
      <c r="BC32" s="410"/>
      <c r="BD32" s="410"/>
      <c r="BE32" s="410"/>
      <c r="BF32" s="410"/>
    </row>
    <row r="33" spans="1:58" s="411" customFormat="1" ht="15.75" customHeight="1">
      <c r="A33" s="390"/>
      <c r="B33" s="396" t="s">
        <v>346</v>
      </c>
      <c r="C33" s="397">
        <f t="shared" si="106"/>
        <v>2</v>
      </c>
      <c r="D33" s="396">
        <v>17697</v>
      </c>
      <c r="E33" s="396">
        <v>5.95</v>
      </c>
      <c r="F33" s="398">
        <f t="shared" si="80"/>
        <v>105.29715</v>
      </c>
      <c r="G33" s="398">
        <f t="shared" si="108"/>
        <v>210.5943</v>
      </c>
      <c r="H33" s="398">
        <f t="shared" si="81"/>
        <v>105.29715</v>
      </c>
      <c r="I33" s="398">
        <f t="shared" si="82"/>
        <v>131.62143750000001</v>
      </c>
      <c r="J33" s="398">
        <f t="shared" si="109"/>
        <v>263.24287500000003</v>
      </c>
      <c r="K33" s="398">
        <f t="shared" si="83"/>
        <v>131.62143750000001</v>
      </c>
      <c r="L33" s="387">
        <v>2</v>
      </c>
      <c r="M33" s="399">
        <f t="shared" si="84"/>
        <v>210.5943</v>
      </c>
      <c r="N33" s="387"/>
      <c r="O33" s="399">
        <f t="shared" si="85"/>
        <v>0</v>
      </c>
      <c r="P33" s="399">
        <f t="shared" si="86"/>
        <v>210.5943</v>
      </c>
      <c r="Q33" s="399">
        <f t="shared" si="87"/>
        <v>21.059430000000003</v>
      </c>
      <c r="R33" s="387"/>
      <c r="S33" s="399">
        <f t="shared" si="88"/>
        <v>31.589144999999998</v>
      </c>
      <c r="T33" s="399">
        <f t="shared" si="89"/>
        <v>0</v>
      </c>
      <c r="U33" s="387"/>
      <c r="V33" s="399">
        <f t="shared" si="90"/>
        <v>39.486431250000003</v>
      </c>
      <c r="W33" s="399">
        <f t="shared" si="91"/>
        <v>0</v>
      </c>
      <c r="X33" s="387"/>
      <c r="Y33" s="399">
        <f t="shared" si="92"/>
        <v>52.648575000000001</v>
      </c>
      <c r="Z33" s="399">
        <f t="shared" si="93"/>
        <v>0</v>
      </c>
      <c r="AA33" s="387"/>
      <c r="AB33" s="399">
        <f t="shared" si="94"/>
        <v>31.589144999999998</v>
      </c>
      <c r="AC33" s="399">
        <f t="shared" si="95"/>
        <v>0</v>
      </c>
      <c r="AD33" s="387"/>
      <c r="AE33" s="399">
        <f t="shared" si="96"/>
        <v>21.059430000000003</v>
      </c>
      <c r="AF33" s="399">
        <f t="shared" si="97"/>
        <v>0</v>
      </c>
      <c r="AG33" s="387"/>
      <c r="AH33" s="399">
        <f t="shared" si="98"/>
        <v>65.810718750000007</v>
      </c>
      <c r="AI33" s="399">
        <f t="shared" si="99"/>
        <v>0</v>
      </c>
      <c r="AJ33" s="387"/>
      <c r="AK33" s="399">
        <f t="shared" si="100"/>
        <v>39.486431250000003</v>
      </c>
      <c r="AL33" s="399">
        <f t="shared" si="101"/>
        <v>0</v>
      </c>
      <c r="AM33" s="387"/>
      <c r="AN33" s="399">
        <f t="shared" si="102"/>
        <v>26.324287500000004</v>
      </c>
      <c r="AO33" s="399">
        <f t="shared" si="103"/>
        <v>0</v>
      </c>
      <c r="AP33" s="399">
        <f t="shared" si="104"/>
        <v>21.059430000000003</v>
      </c>
      <c r="AQ33" s="399">
        <f t="shared" si="105"/>
        <v>231.65373</v>
      </c>
      <c r="AR33" s="398">
        <f t="shared" si="107"/>
        <v>2779.84476</v>
      </c>
      <c r="AS33" s="377"/>
      <c r="AT33" s="378"/>
      <c r="AU33" s="378"/>
      <c r="AV33" s="378"/>
      <c r="AW33" s="378"/>
      <c r="AX33" s="378"/>
      <c r="AY33" s="378"/>
      <c r="AZ33" s="378"/>
      <c r="BA33" s="410"/>
      <c r="BB33" s="410"/>
      <c r="BC33" s="410"/>
      <c r="BD33" s="410"/>
      <c r="BE33" s="410"/>
      <c r="BF33" s="410"/>
    </row>
    <row r="34" spans="1:58" s="414" customFormat="1" ht="15.75" customHeight="1">
      <c r="A34" s="401"/>
      <c r="B34" s="401" t="s">
        <v>186</v>
      </c>
      <c r="C34" s="402">
        <f>SUM(C26:C33)</f>
        <v>7</v>
      </c>
      <c r="D34" s="401"/>
      <c r="E34" s="401"/>
      <c r="F34" s="403">
        <f t="shared" ref="F34:R34" si="110">SUM(F26:F33)</f>
        <v>767.34191999999996</v>
      </c>
      <c r="G34" s="403">
        <f t="shared" si="110"/>
        <v>1534.6838399999999</v>
      </c>
      <c r="H34" s="403">
        <f t="shared" si="110"/>
        <v>767.34191999999996</v>
      </c>
      <c r="I34" s="403">
        <f t="shared" si="110"/>
        <v>959.17740000000003</v>
      </c>
      <c r="J34" s="403">
        <f t="shared" si="110"/>
        <v>1918.3548000000001</v>
      </c>
      <c r="K34" s="403">
        <f t="shared" si="110"/>
        <v>959.17740000000003</v>
      </c>
      <c r="L34" s="402">
        <f t="shared" si="110"/>
        <v>7</v>
      </c>
      <c r="M34" s="405">
        <f>SUM(M26:M33)</f>
        <v>700.97816999999998</v>
      </c>
      <c r="N34" s="404">
        <f t="shared" si="110"/>
        <v>0</v>
      </c>
      <c r="O34" s="405">
        <f t="shared" si="110"/>
        <v>0</v>
      </c>
      <c r="P34" s="405">
        <f t="shared" si="110"/>
        <v>700.97816999999998</v>
      </c>
      <c r="Q34" s="405">
        <f t="shared" si="110"/>
        <v>70.097817000000006</v>
      </c>
      <c r="R34" s="404">
        <f t="shared" si="110"/>
        <v>0</v>
      </c>
      <c r="S34" s="405"/>
      <c r="T34" s="405">
        <f t="shared" ref="T34:U34" si="111">SUM(T26:T33)</f>
        <v>0</v>
      </c>
      <c r="U34" s="404">
        <f t="shared" si="111"/>
        <v>0</v>
      </c>
      <c r="V34" s="405"/>
      <c r="W34" s="405">
        <f t="shared" ref="W34:X34" si="112">SUM(W26:W33)</f>
        <v>0</v>
      </c>
      <c r="X34" s="404">
        <f t="shared" si="112"/>
        <v>0</v>
      </c>
      <c r="Y34" s="405"/>
      <c r="Z34" s="405">
        <f t="shared" ref="Z34:AA34" si="113">SUM(Z26:Z33)</f>
        <v>0</v>
      </c>
      <c r="AA34" s="404">
        <f t="shared" si="113"/>
        <v>0</v>
      </c>
      <c r="AB34" s="405"/>
      <c r="AC34" s="405">
        <f t="shared" ref="AC34:AD34" si="114">SUM(AC26:AC33)</f>
        <v>0</v>
      </c>
      <c r="AD34" s="404">
        <f t="shared" si="114"/>
        <v>0</v>
      </c>
      <c r="AE34" s="405"/>
      <c r="AF34" s="405">
        <f t="shared" ref="AF34:AG34" si="115">SUM(AF26:AF33)</f>
        <v>0</v>
      </c>
      <c r="AG34" s="404">
        <f t="shared" si="115"/>
        <v>0</v>
      </c>
      <c r="AH34" s="405"/>
      <c r="AI34" s="405">
        <f t="shared" ref="AI34:AJ34" si="116">SUM(AI26:AI33)</f>
        <v>0</v>
      </c>
      <c r="AJ34" s="404">
        <f t="shared" si="116"/>
        <v>0</v>
      </c>
      <c r="AK34" s="405"/>
      <c r="AL34" s="405">
        <f t="shared" ref="AL34:AM34" si="117">SUM(AL26:AL33)</f>
        <v>0</v>
      </c>
      <c r="AM34" s="404">
        <f t="shared" si="117"/>
        <v>0</v>
      </c>
      <c r="AN34" s="405"/>
      <c r="AO34" s="405">
        <f>SUM(AO26:AO33)</f>
        <v>0</v>
      </c>
      <c r="AP34" s="405">
        <f t="shared" ref="AP34" si="118">SUM(AP26:AP33)</f>
        <v>70.097817000000006</v>
      </c>
      <c r="AQ34" s="412">
        <f>SUM(AQ26:AQ33)</f>
        <v>771.07598700000005</v>
      </c>
      <c r="AR34" s="412">
        <f t="shared" ref="AR34" si="119">SUM(AR26:AR33)</f>
        <v>9252.9118440000002</v>
      </c>
      <c r="AS34" s="406"/>
      <c r="AT34" s="407"/>
      <c r="AU34" s="407"/>
      <c r="AV34" s="407"/>
      <c r="AW34" s="407"/>
      <c r="AX34" s="407"/>
      <c r="AY34" s="407"/>
      <c r="AZ34" s="407"/>
      <c r="BA34" s="413"/>
      <c r="BB34" s="413"/>
      <c r="BC34" s="413"/>
      <c r="BD34" s="413"/>
      <c r="BE34" s="413"/>
      <c r="BF34" s="413"/>
    </row>
    <row r="35" spans="1:58" s="411" customFormat="1" ht="14.25" hidden="1" customHeight="1">
      <c r="A35" s="415"/>
      <c r="B35" s="396"/>
      <c r="C35" s="396"/>
      <c r="D35" s="396"/>
      <c r="E35" s="396"/>
      <c r="F35" s="398"/>
      <c r="G35" s="416"/>
      <c r="H35" s="398"/>
      <c r="I35" s="398"/>
      <c r="J35" s="416"/>
      <c r="K35" s="398"/>
      <c r="L35" s="387"/>
      <c r="M35" s="399"/>
      <c r="N35" s="387"/>
      <c r="O35" s="399"/>
      <c r="P35" s="399"/>
      <c r="Q35" s="399"/>
      <c r="R35" s="387"/>
      <c r="S35" s="395"/>
      <c r="T35" s="395"/>
      <c r="U35" s="387"/>
      <c r="V35" s="395"/>
      <c r="W35" s="395"/>
      <c r="X35" s="387"/>
      <c r="Y35" s="399"/>
      <c r="Z35" s="399"/>
      <c r="AA35" s="387"/>
      <c r="AB35" s="399"/>
      <c r="AC35" s="399"/>
      <c r="AD35" s="387"/>
      <c r="AE35" s="399"/>
      <c r="AF35" s="399"/>
      <c r="AG35" s="387"/>
      <c r="AH35" s="399"/>
      <c r="AI35" s="399"/>
      <c r="AJ35" s="387"/>
      <c r="AK35" s="399"/>
      <c r="AL35" s="399"/>
      <c r="AM35" s="387"/>
      <c r="AN35" s="399"/>
      <c r="AO35" s="399"/>
      <c r="AP35" s="399"/>
      <c r="AQ35" s="417"/>
      <c r="AR35" s="417"/>
      <c r="AS35" s="377"/>
      <c r="AT35" s="378"/>
      <c r="AU35" s="378"/>
      <c r="AV35" s="378"/>
      <c r="AW35" s="378"/>
      <c r="AX35" s="378"/>
      <c r="AY35" s="378"/>
      <c r="AZ35" s="378"/>
      <c r="BA35" s="410"/>
      <c r="BB35" s="410"/>
      <c r="BC35" s="410"/>
      <c r="BD35" s="410"/>
      <c r="BE35" s="410"/>
      <c r="BF35" s="410"/>
    </row>
    <row r="36" spans="1:58" s="411" customFormat="1" ht="14.25" hidden="1" customHeight="1">
      <c r="A36" s="409"/>
      <c r="B36" s="396" t="s">
        <v>53</v>
      </c>
      <c r="C36" s="397">
        <f t="shared" ref="C36:C43" si="120">L36+N36</f>
        <v>0</v>
      </c>
      <c r="D36" s="396">
        <v>17697</v>
      </c>
      <c r="E36" s="396">
        <v>4.7</v>
      </c>
      <c r="F36" s="398">
        <f t="shared" ref="F36:F43" si="121">(E36*17697)/1000</f>
        <v>83.175900000000013</v>
      </c>
      <c r="G36" s="398">
        <f>F36*1.75</f>
        <v>145.55782500000004</v>
      </c>
      <c r="H36" s="398">
        <f t="shared" ref="H36:H43" si="122">G36-F36</f>
        <v>62.381925000000024</v>
      </c>
      <c r="I36" s="398">
        <f t="shared" ref="I36:I43" si="123">F36*1.25</f>
        <v>103.96987500000002</v>
      </c>
      <c r="J36" s="398">
        <f>I36*1.75</f>
        <v>181.94728125000003</v>
      </c>
      <c r="K36" s="398">
        <f t="shared" ref="K36:K43" si="124">J36-I36</f>
        <v>77.977406250000016</v>
      </c>
      <c r="L36" s="387"/>
      <c r="M36" s="399">
        <f t="shared" ref="M36:M43" si="125">L36*H36</f>
        <v>0</v>
      </c>
      <c r="N36" s="387"/>
      <c r="O36" s="399">
        <f t="shared" ref="O36:O43" si="126">N36*K36</f>
        <v>0</v>
      </c>
      <c r="P36" s="399">
        <f t="shared" ref="P36:P43" si="127">M36+O36</f>
        <v>0</v>
      </c>
      <c r="Q36" s="399">
        <f t="shared" ref="Q36:Q43" si="128">P36*10%</f>
        <v>0</v>
      </c>
      <c r="R36" s="387"/>
      <c r="S36" s="399">
        <f t="shared" ref="S36:S43" si="129">H36*30%</f>
        <v>18.714577500000008</v>
      </c>
      <c r="T36" s="399">
        <f t="shared" ref="T36:T43" si="130">R36*S36</f>
        <v>0</v>
      </c>
      <c r="U36" s="387"/>
      <c r="V36" s="399">
        <f t="shared" ref="V36:V43" si="131">K36*30%</f>
        <v>23.393221875000005</v>
      </c>
      <c r="W36" s="399">
        <f t="shared" ref="W36:W43" si="132">U36*V36</f>
        <v>0</v>
      </c>
      <c r="X36" s="387"/>
      <c r="Y36" s="399">
        <f t="shared" ref="Y36:Y43" si="133">H36*50%</f>
        <v>31.190962500000012</v>
      </c>
      <c r="Z36" s="399">
        <f t="shared" ref="Z36:Z43" si="134">X36*Y36</f>
        <v>0</v>
      </c>
      <c r="AA36" s="387"/>
      <c r="AB36" s="399">
        <f t="shared" ref="AB36:AB43" si="135">H36*30%</f>
        <v>18.714577500000008</v>
      </c>
      <c r="AC36" s="399">
        <f t="shared" ref="AC36:AC43" si="136">AA36*AB36</f>
        <v>0</v>
      </c>
      <c r="AD36" s="387"/>
      <c r="AE36" s="399">
        <f t="shared" ref="AE36:AE43" si="137">H36*20%</f>
        <v>12.476385000000006</v>
      </c>
      <c r="AF36" s="399">
        <f t="shared" ref="AF36:AF43" si="138">AD36*AE36</f>
        <v>0</v>
      </c>
      <c r="AG36" s="387"/>
      <c r="AH36" s="399">
        <f t="shared" ref="AH36:AH43" si="139">K36*50%</f>
        <v>38.988703125000008</v>
      </c>
      <c r="AI36" s="399">
        <f t="shared" ref="AI36:AI43" si="140">AG36*AH36</f>
        <v>0</v>
      </c>
      <c r="AJ36" s="387"/>
      <c r="AK36" s="399">
        <f t="shared" ref="AK36:AK43" si="141">K36*30%</f>
        <v>23.393221875000005</v>
      </c>
      <c r="AL36" s="399">
        <f t="shared" ref="AL36:AL43" si="142">AJ36*AK36</f>
        <v>0</v>
      </c>
      <c r="AM36" s="387"/>
      <c r="AN36" s="399">
        <f t="shared" ref="AN36:AN43" si="143">K36*20%</f>
        <v>15.595481250000004</v>
      </c>
      <c r="AO36" s="399">
        <f t="shared" ref="AO36:AO43" si="144">AM36*AN36</f>
        <v>0</v>
      </c>
      <c r="AP36" s="399">
        <f t="shared" ref="AP36:AP43" si="145">+Q36+T36+W36+Z36+AC36+AF36+AI36+AL36+AO36</f>
        <v>0</v>
      </c>
      <c r="AQ36" s="417">
        <f t="shared" ref="AQ36:AQ43" si="146">P36+AP36</f>
        <v>0</v>
      </c>
      <c r="AR36" s="417">
        <f>(AQ36*12)+P36</f>
        <v>0</v>
      </c>
      <c r="AS36" s="377"/>
      <c r="AT36" s="378"/>
      <c r="AU36" s="378"/>
      <c r="AV36" s="378"/>
      <c r="AW36" s="378"/>
      <c r="AX36" s="378"/>
      <c r="AY36" s="378"/>
      <c r="AZ36" s="378"/>
      <c r="BA36" s="410"/>
      <c r="BB36" s="410"/>
      <c r="BC36" s="410"/>
      <c r="BD36" s="410"/>
      <c r="BE36" s="410"/>
      <c r="BF36" s="410"/>
    </row>
    <row r="37" spans="1:58" s="411" customFormat="1" ht="14.25" hidden="1" customHeight="1">
      <c r="A37" s="390"/>
      <c r="B37" s="396" t="s">
        <v>340</v>
      </c>
      <c r="C37" s="397">
        <f t="shared" si="120"/>
        <v>0</v>
      </c>
      <c r="D37" s="396">
        <v>17697</v>
      </c>
      <c r="E37" s="396">
        <v>4.83</v>
      </c>
      <c r="F37" s="398">
        <f t="shared" si="121"/>
        <v>85.47650999999999</v>
      </c>
      <c r="G37" s="398">
        <f t="shared" ref="G37:G43" si="147">F37*1.75</f>
        <v>149.58389249999999</v>
      </c>
      <c r="H37" s="398">
        <f t="shared" si="122"/>
        <v>64.1073825</v>
      </c>
      <c r="I37" s="398">
        <f t="shared" si="123"/>
        <v>106.84563749999998</v>
      </c>
      <c r="J37" s="398">
        <f t="shared" ref="J37:J43" si="148">I37*1.75</f>
        <v>186.97986562499997</v>
      </c>
      <c r="K37" s="398">
        <f t="shared" si="124"/>
        <v>80.134228124999993</v>
      </c>
      <c r="L37" s="387"/>
      <c r="M37" s="399">
        <f t="shared" si="125"/>
        <v>0</v>
      </c>
      <c r="N37" s="387"/>
      <c r="O37" s="399">
        <f t="shared" si="126"/>
        <v>0</v>
      </c>
      <c r="P37" s="399">
        <f t="shared" si="127"/>
        <v>0</v>
      </c>
      <c r="Q37" s="399">
        <f t="shared" si="128"/>
        <v>0</v>
      </c>
      <c r="R37" s="387"/>
      <c r="S37" s="399">
        <f t="shared" si="129"/>
        <v>19.232214750000001</v>
      </c>
      <c r="T37" s="399">
        <f t="shared" si="130"/>
        <v>0</v>
      </c>
      <c r="U37" s="387"/>
      <c r="V37" s="399">
        <f t="shared" si="131"/>
        <v>24.040268437499996</v>
      </c>
      <c r="W37" s="399">
        <f t="shared" si="132"/>
        <v>0</v>
      </c>
      <c r="X37" s="387"/>
      <c r="Y37" s="399">
        <f t="shared" si="133"/>
        <v>32.05369125</v>
      </c>
      <c r="Z37" s="399">
        <f t="shared" si="134"/>
        <v>0</v>
      </c>
      <c r="AA37" s="387"/>
      <c r="AB37" s="399">
        <f t="shared" si="135"/>
        <v>19.232214750000001</v>
      </c>
      <c r="AC37" s="399">
        <f t="shared" si="136"/>
        <v>0</v>
      </c>
      <c r="AD37" s="387"/>
      <c r="AE37" s="399">
        <f t="shared" si="137"/>
        <v>12.821476500000001</v>
      </c>
      <c r="AF37" s="399">
        <f t="shared" si="138"/>
        <v>0</v>
      </c>
      <c r="AG37" s="387"/>
      <c r="AH37" s="399">
        <f t="shared" si="139"/>
        <v>40.067114062499996</v>
      </c>
      <c r="AI37" s="399">
        <f t="shared" si="140"/>
        <v>0</v>
      </c>
      <c r="AJ37" s="387"/>
      <c r="AK37" s="399">
        <f t="shared" si="141"/>
        <v>24.040268437499996</v>
      </c>
      <c r="AL37" s="399">
        <f t="shared" si="142"/>
        <v>0</v>
      </c>
      <c r="AM37" s="387"/>
      <c r="AN37" s="399">
        <f t="shared" si="143"/>
        <v>16.026845625</v>
      </c>
      <c r="AO37" s="399">
        <f t="shared" si="144"/>
        <v>0</v>
      </c>
      <c r="AP37" s="399">
        <f t="shared" si="145"/>
        <v>0</v>
      </c>
      <c r="AQ37" s="417">
        <f t="shared" si="146"/>
        <v>0</v>
      </c>
      <c r="AR37" s="417">
        <f t="shared" ref="AR37:AR43" si="149">(AQ37*12)+P37</f>
        <v>0</v>
      </c>
      <c r="AS37" s="377"/>
      <c r="AT37" s="378"/>
      <c r="AU37" s="378"/>
      <c r="AV37" s="378"/>
      <c r="AW37" s="378"/>
      <c r="AX37" s="378"/>
      <c r="AY37" s="378"/>
      <c r="AZ37" s="378"/>
      <c r="BA37" s="410"/>
      <c r="BB37" s="410"/>
      <c r="BC37" s="410"/>
      <c r="BD37" s="410"/>
      <c r="BE37" s="410"/>
      <c r="BF37" s="410"/>
    </row>
    <row r="38" spans="1:58" s="411" customFormat="1" ht="14.25" hidden="1" customHeight="1">
      <c r="A38" s="390"/>
      <c r="B38" s="396" t="s">
        <v>341</v>
      </c>
      <c r="C38" s="397">
        <f t="shared" si="120"/>
        <v>0</v>
      </c>
      <c r="D38" s="396">
        <v>17697</v>
      </c>
      <c r="E38" s="396">
        <v>4.97</v>
      </c>
      <c r="F38" s="398">
        <f t="shared" si="121"/>
        <v>87.954089999999994</v>
      </c>
      <c r="G38" s="398">
        <f t="shared" si="147"/>
        <v>153.9196575</v>
      </c>
      <c r="H38" s="398">
        <f t="shared" si="122"/>
        <v>65.965567500000006</v>
      </c>
      <c r="I38" s="398">
        <f t="shared" si="123"/>
        <v>109.9426125</v>
      </c>
      <c r="J38" s="398">
        <f t="shared" si="148"/>
        <v>192.39957187499999</v>
      </c>
      <c r="K38" s="398">
        <f t="shared" si="124"/>
        <v>82.456959374999997</v>
      </c>
      <c r="L38" s="387"/>
      <c r="M38" s="399">
        <f t="shared" si="125"/>
        <v>0</v>
      </c>
      <c r="N38" s="387"/>
      <c r="O38" s="399">
        <f t="shared" si="126"/>
        <v>0</v>
      </c>
      <c r="P38" s="399">
        <f t="shared" si="127"/>
        <v>0</v>
      </c>
      <c r="Q38" s="399">
        <f t="shared" si="128"/>
        <v>0</v>
      </c>
      <c r="R38" s="387"/>
      <c r="S38" s="399">
        <f t="shared" si="129"/>
        <v>19.78967025</v>
      </c>
      <c r="T38" s="399">
        <f t="shared" si="130"/>
        <v>0</v>
      </c>
      <c r="U38" s="387"/>
      <c r="V38" s="399">
        <f t="shared" si="131"/>
        <v>24.737087812499997</v>
      </c>
      <c r="W38" s="399">
        <f t="shared" si="132"/>
        <v>0</v>
      </c>
      <c r="X38" s="387"/>
      <c r="Y38" s="399">
        <f t="shared" si="133"/>
        <v>32.982783750000003</v>
      </c>
      <c r="Z38" s="399">
        <f t="shared" si="134"/>
        <v>0</v>
      </c>
      <c r="AA38" s="387"/>
      <c r="AB38" s="399">
        <f t="shared" si="135"/>
        <v>19.78967025</v>
      </c>
      <c r="AC38" s="399">
        <f t="shared" si="136"/>
        <v>0</v>
      </c>
      <c r="AD38" s="387"/>
      <c r="AE38" s="399">
        <f t="shared" si="137"/>
        <v>13.193113500000003</v>
      </c>
      <c r="AF38" s="399">
        <f t="shared" si="138"/>
        <v>0</v>
      </c>
      <c r="AG38" s="387"/>
      <c r="AH38" s="399">
        <f t="shared" si="139"/>
        <v>41.228479687499998</v>
      </c>
      <c r="AI38" s="399">
        <f t="shared" si="140"/>
        <v>0</v>
      </c>
      <c r="AJ38" s="387"/>
      <c r="AK38" s="399">
        <f t="shared" si="141"/>
        <v>24.737087812499997</v>
      </c>
      <c r="AL38" s="399">
        <f t="shared" si="142"/>
        <v>0</v>
      </c>
      <c r="AM38" s="387"/>
      <c r="AN38" s="399">
        <f t="shared" si="143"/>
        <v>16.491391875000001</v>
      </c>
      <c r="AO38" s="399">
        <f t="shared" si="144"/>
        <v>0</v>
      </c>
      <c r="AP38" s="399">
        <f t="shared" si="145"/>
        <v>0</v>
      </c>
      <c r="AQ38" s="417">
        <f t="shared" si="146"/>
        <v>0</v>
      </c>
      <c r="AR38" s="417">
        <f t="shared" si="149"/>
        <v>0</v>
      </c>
      <c r="AS38" s="377"/>
      <c r="AT38" s="378"/>
      <c r="AU38" s="378"/>
      <c r="AV38" s="378"/>
      <c r="AW38" s="378"/>
      <c r="AX38" s="378"/>
      <c r="AY38" s="378"/>
      <c r="AZ38" s="378"/>
      <c r="BA38" s="410"/>
      <c r="BB38" s="410"/>
      <c r="BC38" s="410"/>
      <c r="BD38" s="410"/>
      <c r="BE38" s="410"/>
      <c r="BF38" s="410"/>
    </row>
    <row r="39" spans="1:58" s="411" customFormat="1" ht="14.25" hidden="1" customHeight="1">
      <c r="A39" s="390"/>
      <c r="B39" s="396" t="s">
        <v>342</v>
      </c>
      <c r="C39" s="397">
        <f t="shared" si="120"/>
        <v>0</v>
      </c>
      <c r="D39" s="396">
        <v>17697</v>
      </c>
      <c r="E39" s="396">
        <v>5.1100000000000003</v>
      </c>
      <c r="F39" s="398">
        <f t="shared" si="121"/>
        <v>90.431670000000011</v>
      </c>
      <c r="G39" s="398">
        <f t="shared" si="147"/>
        <v>158.25542250000001</v>
      </c>
      <c r="H39" s="398">
        <f t="shared" si="122"/>
        <v>67.823752499999998</v>
      </c>
      <c r="I39" s="398">
        <f t="shared" si="123"/>
        <v>113.03958750000001</v>
      </c>
      <c r="J39" s="398">
        <f t="shared" si="148"/>
        <v>197.81927812500001</v>
      </c>
      <c r="K39" s="398">
        <f t="shared" si="124"/>
        <v>84.779690625000001</v>
      </c>
      <c r="L39" s="387"/>
      <c r="M39" s="399">
        <f t="shared" si="125"/>
        <v>0</v>
      </c>
      <c r="N39" s="387"/>
      <c r="O39" s="399">
        <f t="shared" si="126"/>
        <v>0</v>
      </c>
      <c r="P39" s="399">
        <f t="shared" si="127"/>
        <v>0</v>
      </c>
      <c r="Q39" s="399">
        <f t="shared" si="128"/>
        <v>0</v>
      </c>
      <c r="R39" s="387"/>
      <c r="S39" s="399">
        <f t="shared" si="129"/>
        <v>20.34712575</v>
      </c>
      <c r="T39" s="399">
        <f t="shared" si="130"/>
        <v>0</v>
      </c>
      <c r="U39" s="387"/>
      <c r="V39" s="399">
        <f t="shared" si="131"/>
        <v>25.433907187500001</v>
      </c>
      <c r="W39" s="399">
        <f t="shared" si="132"/>
        <v>0</v>
      </c>
      <c r="X39" s="387"/>
      <c r="Y39" s="399">
        <f t="shared" si="133"/>
        <v>33.911876249999999</v>
      </c>
      <c r="Z39" s="399">
        <f t="shared" si="134"/>
        <v>0</v>
      </c>
      <c r="AA39" s="387"/>
      <c r="AB39" s="399">
        <f t="shared" si="135"/>
        <v>20.34712575</v>
      </c>
      <c r="AC39" s="399">
        <f t="shared" si="136"/>
        <v>0</v>
      </c>
      <c r="AD39" s="387"/>
      <c r="AE39" s="399">
        <f t="shared" si="137"/>
        <v>13.564750500000001</v>
      </c>
      <c r="AF39" s="399">
        <f t="shared" si="138"/>
        <v>0</v>
      </c>
      <c r="AG39" s="387"/>
      <c r="AH39" s="399">
        <f t="shared" si="139"/>
        <v>42.3898453125</v>
      </c>
      <c r="AI39" s="399">
        <f t="shared" si="140"/>
        <v>0</v>
      </c>
      <c r="AJ39" s="387"/>
      <c r="AK39" s="399">
        <f t="shared" si="141"/>
        <v>25.433907187500001</v>
      </c>
      <c r="AL39" s="399">
        <f t="shared" si="142"/>
        <v>0</v>
      </c>
      <c r="AM39" s="387"/>
      <c r="AN39" s="399">
        <f t="shared" si="143"/>
        <v>16.955938124999999</v>
      </c>
      <c r="AO39" s="399">
        <f t="shared" si="144"/>
        <v>0</v>
      </c>
      <c r="AP39" s="399">
        <f t="shared" si="145"/>
        <v>0</v>
      </c>
      <c r="AQ39" s="417">
        <f t="shared" si="146"/>
        <v>0</v>
      </c>
      <c r="AR39" s="417">
        <f t="shared" si="149"/>
        <v>0</v>
      </c>
      <c r="AS39" s="377"/>
      <c r="AT39" s="378"/>
      <c r="AU39" s="378"/>
      <c r="AV39" s="378"/>
      <c r="AW39" s="378"/>
      <c r="AX39" s="378"/>
      <c r="AY39" s="378"/>
      <c r="AZ39" s="378"/>
      <c r="BA39" s="410"/>
      <c r="BB39" s="410"/>
      <c r="BC39" s="410"/>
      <c r="BD39" s="410"/>
      <c r="BE39" s="410"/>
      <c r="BF39" s="410"/>
    </row>
    <row r="40" spans="1:58" s="411" customFormat="1" ht="14.25" hidden="1" customHeight="1">
      <c r="A40" s="390" t="s">
        <v>347</v>
      </c>
      <c r="B40" s="400" t="s">
        <v>343</v>
      </c>
      <c r="C40" s="397">
        <f t="shared" si="120"/>
        <v>0</v>
      </c>
      <c r="D40" s="396">
        <v>17697</v>
      </c>
      <c r="E40" s="396">
        <v>5.24</v>
      </c>
      <c r="F40" s="398">
        <f t="shared" si="121"/>
        <v>92.732280000000003</v>
      </c>
      <c r="G40" s="398">
        <f t="shared" si="147"/>
        <v>162.28149000000002</v>
      </c>
      <c r="H40" s="398">
        <f t="shared" si="122"/>
        <v>69.549210000000016</v>
      </c>
      <c r="I40" s="398">
        <f t="shared" si="123"/>
        <v>115.91535</v>
      </c>
      <c r="J40" s="398">
        <f t="shared" si="148"/>
        <v>202.85186250000001</v>
      </c>
      <c r="K40" s="398">
        <f t="shared" si="124"/>
        <v>86.936512500000006</v>
      </c>
      <c r="L40" s="387"/>
      <c r="M40" s="399">
        <f t="shared" si="125"/>
        <v>0</v>
      </c>
      <c r="N40" s="387"/>
      <c r="O40" s="399">
        <f t="shared" si="126"/>
        <v>0</v>
      </c>
      <c r="P40" s="399">
        <f t="shared" si="127"/>
        <v>0</v>
      </c>
      <c r="Q40" s="399">
        <f t="shared" si="128"/>
        <v>0</v>
      </c>
      <c r="R40" s="387"/>
      <c r="S40" s="399">
        <f t="shared" si="129"/>
        <v>20.864763000000004</v>
      </c>
      <c r="T40" s="399">
        <f t="shared" si="130"/>
        <v>0</v>
      </c>
      <c r="U40" s="387"/>
      <c r="V40" s="399">
        <f t="shared" si="131"/>
        <v>26.080953750000003</v>
      </c>
      <c r="W40" s="399">
        <f t="shared" si="132"/>
        <v>0</v>
      </c>
      <c r="X40" s="387"/>
      <c r="Y40" s="399">
        <f t="shared" si="133"/>
        <v>34.774605000000008</v>
      </c>
      <c r="Z40" s="399">
        <f t="shared" si="134"/>
        <v>0</v>
      </c>
      <c r="AA40" s="387"/>
      <c r="AB40" s="399">
        <f t="shared" si="135"/>
        <v>20.864763000000004</v>
      </c>
      <c r="AC40" s="399">
        <f t="shared" si="136"/>
        <v>0</v>
      </c>
      <c r="AD40" s="387"/>
      <c r="AE40" s="399">
        <f t="shared" si="137"/>
        <v>13.909842000000005</v>
      </c>
      <c r="AF40" s="399">
        <f t="shared" si="138"/>
        <v>0</v>
      </c>
      <c r="AG40" s="387"/>
      <c r="AH40" s="399">
        <f t="shared" si="139"/>
        <v>43.468256250000003</v>
      </c>
      <c r="AI40" s="399">
        <f t="shared" si="140"/>
        <v>0</v>
      </c>
      <c r="AJ40" s="387"/>
      <c r="AK40" s="399">
        <f t="shared" si="141"/>
        <v>26.080953750000003</v>
      </c>
      <c r="AL40" s="399">
        <f t="shared" si="142"/>
        <v>0</v>
      </c>
      <c r="AM40" s="387"/>
      <c r="AN40" s="399">
        <f t="shared" si="143"/>
        <v>17.387302500000001</v>
      </c>
      <c r="AO40" s="399">
        <f t="shared" si="144"/>
        <v>0</v>
      </c>
      <c r="AP40" s="399">
        <f t="shared" si="145"/>
        <v>0</v>
      </c>
      <c r="AQ40" s="417">
        <f t="shared" si="146"/>
        <v>0</v>
      </c>
      <c r="AR40" s="417">
        <f t="shared" si="149"/>
        <v>0</v>
      </c>
      <c r="AS40" s="377"/>
      <c r="AT40" s="378"/>
      <c r="AU40" s="378"/>
      <c r="AV40" s="378"/>
      <c r="AW40" s="378"/>
      <c r="AX40" s="378"/>
      <c r="AY40" s="378"/>
      <c r="AZ40" s="378"/>
      <c r="BA40" s="410"/>
      <c r="BB40" s="410"/>
      <c r="BC40" s="410"/>
      <c r="BD40" s="410"/>
      <c r="BE40" s="410"/>
      <c r="BF40" s="410"/>
    </row>
    <row r="41" spans="1:58" s="411" customFormat="1" ht="14.25" hidden="1" customHeight="1">
      <c r="A41" s="390"/>
      <c r="B41" s="396" t="s">
        <v>344</v>
      </c>
      <c r="C41" s="397">
        <f t="shared" si="120"/>
        <v>0</v>
      </c>
      <c r="D41" s="396">
        <v>17697</v>
      </c>
      <c r="E41" s="396">
        <v>5.39</v>
      </c>
      <c r="F41" s="398">
        <f t="shared" si="121"/>
        <v>95.386829999999989</v>
      </c>
      <c r="G41" s="398">
        <f t="shared" si="147"/>
        <v>166.92695249999997</v>
      </c>
      <c r="H41" s="398">
        <f t="shared" si="122"/>
        <v>71.540122499999981</v>
      </c>
      <c r="I41" s="398">
        <f t="shared" si="123"/>
        <v>119.23353749999998</v>
      </c>
      <c r="J41" s="398">
        <f t="shared" si="148"/>
        <v>208.65869062499996</v>
      </c>
      <c r="K41" s="398">
        <f t="shared" si="124"/>
        <v>89.42515312499998</v>
      </c>
      <c r="L41" s="387"/>
      <c r="M41" s="399">
        <f t="shared" si="125"/>
        <v>0</v>
      </c>
      <c r="N41" s="387"/>
      <c r="O41" s="399">
        <f t="shared" si="126"/>
        <v>0</v>
      </c>
      <c r="P41" s="399">
        <f t="shared" si="127"/>
        <v>0</v>
      </c>
      <c r="Q41" s="399">
        <f t="shared" si="128"/>
        <v>0</v>
      </c>
      <c r="R41" s="387"/>
      <c r="S41" s="399">
        <f t="shared" si="129"/>
        <v>21.462036749999992</v>
      </c>
      <c r="T41" s="399">
        <f t="shared" si="130"/>
        <v>0</v>
      </c>
      <c r="U41" s="387"/>
      <c r="V41" s="399">
        <f t="shared" si="131"/>
        <v>26.827545937499995</v>
      </c>
      <c r="W41" s="399">
        <f t="shared" si="132"/>
        <v>0</v>
      </c>
      <c r="X41" s="387"/>
      <c r="Y41" s="399">
        <f t="shared" si="133"/>
        <v>35.770061249999991</v>
      </c>
      <c r="Z41" s="399">
        <f t="shared" si="134"/>
        <v>0</v>
      </c>
      <c r="AA41" s="387"/>
      <c r="AB41" s="399">
        <f t="shared" si="135"/>
        <v>21.462036749999992</v>
      </c>
      <c r="AC41" s="399">
        <f t="shared" si="136"/>
        <v>0</v>
      </c>
      <c r="AD41" s="387"/>
      <c r="AE41" s="399">
        <f t="shared" si="137"/>
        <v>14.308024499999997</v>
      </c>
      <c r="AF41" s="399">
        <f t="shared" si="138"/>
        <v>0</v>
      </c>
      <c r="AG41" s="387"/>
      <c r="AH41" s="399">
        <f t="shared" si="139"/>
        <v>44.71257656249999</v>
      </c>
      <c r="AI41" s="399">
        <f t="shared" si="140"/>
        <v>0</v>
      </c>
      <c r="AJ41" s="387"/>
      <c r="AK41" s="399">
        <f t="shared" si="141"/>
        <v>26.827545937499995</v>
      </c>
      <c r="AL41" s="399">
        <f t="shared" si="142"/>
        <v>0</v>
      </c>
      <c r="AM41" s="387"/>
      <c r="AN41" s="399">
        <f t="shared" si="143"/>
        <v>17.885030624999995</v>
      </c>
      <c r="AO41" s="399">
        <f t="shared" si="144"/>
        <v>0</v>
      </c>
      <c r="AP41" s="399">
        <f t="shared" si="145"/>
        <v>0</v>
      </c>
      <c r="AQ41" s="417">
        <f t="shared" si="146"/>
        <v>0</v>
      </c>
      <c r="AR41" s="417">
        <f t="shared" si="149"/>
        <v>0</v>
      </c>
      <c r="AS41" s="377"/>
      <c r="AT41" s="378"/>
      <c r="AU41" s="378"/>
      <c r="AV41" s="378"/>
      <c r="AW41" s="378"/>
      <c r="AX41" s="378"/>
      <c r="AY41" s="378"/>
      <c r="AZ41" s="378"/>
      <c r="BA41" s="410"/>
      <c r="BB41" s="410"/>
      <c r="BC41" s="410"/>
      <c r="BD41" s="410"/>
      <c r="BE41" s="410"/>
      <c r="BF41" s="410"/>
    </row>
    <row r="42" spans="1:58" s="411" customFormat="1" ht="14.25" hidden="1" customHeight="1">
      <c r="A42" s="390"/>
      <c r="B42" s="396" t="s">
        <v>345</v>
      </c>
      <c r="C42" s="397">
        <f t="shared" si="120"/>
        <v>0</v>
      </c>
      <c r="D42" s="396">
        <v>17697</v>
      </c>
      <c r="E42" s="396">
        <v>5.54</v>
      </c>
      <c r="F42" s="398">
        <f t="shared" si="121"/>
        <v>98.041380000000004</v>
      </c>
      <c r="G42" s="398">
        <f t="shared" si="147"/>
        <v>171.57241500000001</v>
      </c>
      <c r="H42" s="398">
        <f t="shared" si="122"/>
        <v>73.531035000000003</v>
      </c>
      <c r="I42" s="398">
        <f t="shared" si="123"/>
        <v>122.551725</v>
      </c>
      <c r="J42" s="398">
        <f t="shared" si="148"/>
        <v>214.46551875</v>
      </c>
      <c r="K42" s="398">
        <f t="shared" si="124"/>
        <v>91.913793749999996</v>
      </c>
      <c r="L42" s="387"/>
      <c r="M42" s="399">
        <f t="shared" si="125"/>
        <v>0</v>
      </c>
      <c r="N42" s="387"/>
      <c r="O42" s="399">
        <f t="shared" si="126"/>
        <v>0</v>
      </c>
      <c r="P42" s="399">
        <f t="shared" si="127"/>
        <v>0</v>
      </c>
      <c r="Q42" s="399">
        <f t="shared" si="128"/>
        <v>0</v>
      </c>
      <c r="R42" s="387"/>
      <c r="S42" s="399">
        <f t="shared" si="129"/>
        <v>22.059310499999999</v>
      </c>
      <c r="T42" s="399">
        <f t="shared" si="130"/>
        <v>0</v>
      </c>
      <c r="U42" s="387"/>
      <c r="V42" s="399">
        <f t="shared" si="131"/>
        <v>27.574138124999998</v>
      </c>
      <c r="W42" s="399">
        <f t="shared" si="132"/>
        <v>0</v>
      </c>
      <c r="X42" s="387"/>
      <c r="Y42" s="399">
        <f t="shared" si="133"/>
        <v>36.765517500000001</v>
      </c>
      <c r="Z42" s="399">
        <f t="shared" si="134"/>
        <v>0</v>
      </c>
      <c r="AA42" s="387"/>
      <c r="AB42" s="399">
        <f t="shared" si="135"/>
        <v>22.059310499999999</v>
      </c>
      <c r="AC42" s="399">
        <f t="shared" si="136"/>
        <v>0</v>
      </c>
      <c r="AD42" s="387"/>
      <c r="AE42" s="399">
        <f t="shared" si="137"/>
        <v>14.706207000000001</v>
      </c>
      <c r="AF42" s="399">
        <f t="shared" si="138"/>
        <v>0</v>
      </c>
      <c r="AG42" s="387"/>
      <c r="AH42" s="399">
        <f t="shared" si="139"/>
        <v>45.956896874999998</v>
      </c>
      <c r="AI42" s="399">
        <f t="shared" si="140"/>
        <v>0</v>
      </c>
      <c r="AJ42" s="387"/>
      <c r="AK42" s="399">
        <f t="shared" si="141"/>
        <v>27.574138124999998</v>
      </c>
      <c r="AL42" s="399">
        <f t="shared" si="142"/>
        <v>0</v>
      </c>
      <c r="AM42" s="387"/>
      <c r="AN42" s="399">
        <f t="shared" si="143"/>
        <v>18.382758750000001</v>
      </c>
      <c r="AO42" s="399">
        <f t="shared" si="144"/>
        <v>0</v>
      </c>
      <c r="AP42" s="399">
        <f t="shared" si="145"/>
        <v>0</v>
      </c>
      <c r="AQ42" s="417">
        <f t="shared" si="146"/>
        <v>0</v>
      </c>
      <c r="AR42" s="417">
        <f t="shared" si="149"/>
        <v>0</v>
      </c>
      <c r="AS42" s="377"/>
      <c r="AT42" s="378"/>
      <c r="AU42" s="378"/>
      <c r="AV42" s="378"/>
      <c r="AW42" s="378"/>
      <c r="AX42" s="378"/>
      <c r="AY42" s="378"/>
      <c r="AZ42" s="378"/>
      <c r="BA42" s="410"/>
      <c r="BB42" s="410"/>
      <c r="BC42" s="410"/>
      <c r="BD42" s="410"/>
      <c r="BE42" s="410"/>
      <c r="BF42" s="410"/>
    </row>
    <row r="43" spans="1:58" s="411" customFormat="1" ht="14.25" hidden="1" customHeight="1">
      <c r="A43" s="390"/>
      <c r="B43" s="396" t="s">
        <v>346</v>
      </c>
      <c r="C43" s="397">
        <f t="shared" si="120"/>
        <v>0</v>
      </c>
      <c r="D43" s="396">
        <v>17697</v>
      </c>
      <c r="E43" s="396">
        <v>5.69</v>
      </c>
      <c r="F43" s="398">
        <f t="shared" si="121"/>
        <v>100.69593</v>
      </c>
      <c r="G43" s="398">
        <f t="shared" si="147"/>
        <v>176.21787750000001</v>
      </c>
      <c r="H43" s="398">
        <f t="shared" si="122"/>
        <v>75.52194750000001</v>
      </c>
      <c r="I43" s="398">
        <f t="shared" si="123"/>
        <v>125.8699125</v>
      </c>
      <c r="J43" s="398">
        <f t="shared" si="148"/>
        <v>220.27234687499998</v>
      </c>
      <c r="K43" s="398">
        <f t="shared" si="124"/>
        <v>94.402434374999984</v>
      </c>
      <c r="L43" s="387"/>
      <c r="M43" s="399">
        <f t="shared" si="125"/>
        <v>0</v>
      </c>
      <c r="N43" s="387"/>
      <c r="O43" s="399">
        <f t="shared" si="126"/>
        <v>0</v>
      </c>
      <c r="P43" s="399">
        <f t="shared" si="127"/>
        <v>0</v>
      </c>
      <c r="Q43" s="399">
        <f t="shared" si="128"/>
        <v>0</v>
      </c>
      <c r="R43" s="387"/>
      <c r="S43" s="399">
        <f t="shared" si="129"/>
        <v>22.656584250000002</v>
      </c>
      <c r="T43" s="399">
        <f t="shared" si="130"/>
        <v>0</v>
      </c>
      <c r="U43" s="387"/>
      <c r="V43" s="399">
        <f t="shared" si="131"/>
        <v>28.320730312499993</v>
      </c>
      <c r="W43" s="399">
        <f t="shared" si="132"/>
        <v>0</v>
      </c>
      <c r="X43" s="387"/>
      <c r="Y43" s="399">
        <f t="shared" si="133"/>
        <v>37.760973750000005</v>
      </c>
      <c r="Z43" s="399">
        <f t="shared" si="134"/>
        <v>0</v>
      </c>
      <c r="AA43" s="387"/>
      <c r="AB43" s="399">
        <f t="shared" si="135"/>
        <v>22.656584250000002</v>
      </c>
      <c r="AC43" s="399">
        <f t="shared" si="136"/>
        <v>0</v>
      </c>
      <c r="AD43" s="387"/>
      <c r="AE43" s="399">
        <f t="shared" si="137"/>
        <v>15.104389500000003</v>
      </c>
      <c r="AF43" s="399">
        <f t="shared" si="138"/>
        <v>0</v>
      </c>
      <c r="AG43" s="387"/>
      <c r="AH43" s="399">
        <f t="shared" si="139"/>
        <v>47.201217187499992</v>
      </c>
      <c r="AI43" s="399">
        <f t="shared" si="140"/>
        <v>0</v>
      </c>
      <c r="AJ43" s="387"/>
      <c r="AK43" s="399">
        <f t="shared" si="141"/>
        <v>28.320730312499993</v>
      </c>
      <c r="AL43" s="399">
        <f t="shared" si="142"/>
        <v>0</v>
      </c>
      <c r="AM43" s="387"/>
      <c r="AN43" s="399">
        <f t="shared" si="143"/>
        <v>18.880486874999999</v>
      </c>
      <c r="AO43" s="399">
        <f t="shared" si="144"/>
        <v>0</v>
      </c>
      <c r="AP43" s="399">
        <f t="shared" si="145"/>
        <v>0</v>
      </c>
      <c r="AQ43" s="417">
        <f t="shared" si="146"/>
        <v>0</v>
      </c>
      <c r="AR43" s="417">
        <f t="shared" si="149"/>
        <v>0</v>
      </c>
      <c r="AS43" s="377"/>
      <c r="AT43" s="378"/>
      <c r="AU43" s="378"/>
      <c r="AV43" s="378"/>
      <c r="AW43" s="378"/>
      <c r="AX43" s="378"/>
      <c r="AY43" s="378"/>
      <c r="AZ43" s="378"/>
      <c r="BA43" s="410"/>
      <c r="BB43" s="410"/>
      <c r="BC43" s="410"/>
      <c r="BD43" s="410"/>
      <c r="BE43" s="410"/>
      <c r="BF43" s="410"/>
    </row>
    <row r="44" spans="1:58" s="411" customFormat="1" ht="14.25" hidden="1" customHeight="1">
      <c r="A44" s="396"/>
      <c r="B44" s="396" t="s">
        <v>348</v>
      </c>
      <c r="C44" s="397">
        <f>SUM(C36:C43)</f>
        <v>0</v>
      </c>
      <c r="D44" s="396"/>
      <c r="E44" s="396"/>
      <c r="F44" s="398">
        <f t="shared" ref="F44:R44" si="150">SUM(F36:F43)</f>
        <v>733.89458999999999</v>
      </c>
      <c r="G44" s="398">
        <f t="shared" si="150"/>
        <v>1284.3155325</v>
      </c>
      <c r="H44" s="398">
        <f t="shared" si="150"/>
        <v>550.42094250000002</v>
      </c>
      <c r="I44" s="398">
        <f t="shared" si="150"/>
        <v>917.36823750000008</v>
      </c>
      <c r="J44" s="398">
        <f t="shared" si="150"/>
        <v>1605.3944156250002</v>
      </c>
      <c r="K44" s="398">
        <f t="shared" si="150"/>
        <v>688.02617812499989</v>
      </c>
      <c r="L44" s="387">
        <f t="shared" si="150"/>
        <v>0</v>
      </c>
      <c r="M44" s="399">
        <f t="shared" si="150"/>
        <v>0</v>
      </c>
      <c r="N44" s="387">
        <f t="shared" si="150"/>
        <v>0</v>
      </c>
      <c r="O44" s="399">
        <f t="shared" si="150"/>
        <v>0</v>
      </c>
      <c r="P44" s="399">
        <f t="shared" si="150"/>
        <v>0</v>
      </c>
      <c r="Q44" s="399">
        <f t="shared" si="150"/>
        <v>0</v>
      </c>
      <c r="R44" s="387">
        <f t="shared" si="150"/>
        <v>0</v>
      </c>
      <c r="S44" s="399"/>
      <c r="T44" s="399">
        <f t="shared" ref="T44:U44" si="151">SUM(T36:T43)</f>
        <v>0</v>
      </c>
      <c r="U44" s="387">
        <f t="shared" si="151"/>
        <v>0</v>
      </c>
      <c r="V44" s="399"/>
      <c r="W44" s="399">
        <f t="shared" ref="W44:X44" si="152">SUM(W36:W43)</f>
        <v>0</v>
      </c>
      <c r="X44" s="387">
        <f t="shared" si="152"/>
        <v>0</v>
      </c>
      <c r="Y44" s="399"/>
      <c r="Z44" s="399">
        <f t="shared" ref="Z44:AA44" si="153">SUM(Z36:Z43)</f>
        <v>0</v>
      </c>
      <c r="AA44" s="387">
        <f t="shared" si="153"/>
        <v>0</v>
      </c>
      <c r="AB44" s="399"/>
      <c r="AC44" s="399">
        <f t="shared" ref="AC44:AD44" si="154">SUM(AC36:AC43)</f>
        <v>0</v>
      </c>
      <c r="AD44" s="387">
        <f t="shared" si="154"/>
        <v>0</v>
      </c>
      <c r="AE44" s="399"/>
      <c r="AF44" s="399">
        <f t="shared" ref="AF44:AG44" si="155">SUM(AF36:AF43)</f>
        <v>0</v>
      </c>
      <c r="AG44" s="387">
        <f t="shared" si="155"/>
        <v>0</v>
      </c>
      <c r="AH44" s="399"/>
      <c r="AI44" s="399">
        <f t="shared" ref="AI44:AJ44" si="156">SUM(AI36:AI43)</f>
        <v>0</v>
      </c>
      <c r="AJ44" s="387">
        <f t="shared" si="156"/>
        <v>0</v>
      </c>
      <c r="AK44" s="399"/>
      <c r="AL44" s="399">
        <f t="shared" ref="AL44:AM44" si="157">SUM(AL36:AL43)</f>
        <v>0</v>
      </c>
      <c r="AM44" s="387">
        <f t="shared" si="157"/>
        <v>0</v>
      </c>
      <c r="AN44" s="399"/>
      <c r="AO44" s="399">
        <f>SUM(AO36:AO43)</f>
        <v>0</v>
      </c>
      <c r="AP44" s="399">
        <f t="shared" ref="AP44" si="158">SUM(AP36:AP43)</f>
        <v>0</v>
      </c>
      <c r="AQ44" s="417">
        <f>SUM(AQ36:AQ43)</f>
        <v>0</v>
      </c>
      <c r="AR44" s="417">
        <f t="shared" ref="AR44" si="159">SUM(AR36:AR43)</f>
        <v>0</v>
      </c>
      <c r="AS44" s="377"/>
      <c r="AT44" s="378"/>
      <c r="AU44" s="378"/>
      <c r="AV44" s="378"/>
      <c r="AW44" s="378"/>
      <c r="AX44" s="378"/>
      <c r="AY44" s="378"/>
      <c r="AZ44" s="378"/>
      <c r="BA44" s="410"/>
      <c r="BB44" s="410"/>
      <c r="BC44" s="410"/>
      <c r="BD44" s="410"/>
      <c r="BE44" s="410"/>
      <c r="BF44" s="410"/>
    </row>
    <row r="45" spans="1:58" s="411" customFormat="1" ht="14.25" hidden="1" customHeight="1">
      <c r="A45" s="415"/>
      <c r="B45" s="396"/>
      <c r="C45" s="396"/>
      <c r="D45" s="396"/>
      <c r="E45" s="396"/>
      <c r="F45" s="398"/>
      <c r="G45" s="416"/>
      <c r="H45" s="398"/>
      <c r="I45" s="398"/>
      <c r="J45" s="416"/>
      <c r="K45" s="398"/>
      <c r="L45" s="387"/>
      <c r="M45" s="399"/>
      <c r="N45" s="387"/>
      <c r="O45" s="399"/>
      <c r="P45" s="399"/>
      <c r="Q45" s="399"/>
      <c r="R45" s="387"/>
      <c r="S45" s="395"/>
      <c r="T45" s="395"/>
      <c r="U45" s="387"/>
      <c r="V45" s="395"/>
      <c r="W45" s="395"/>
      <c r="X45" s="387"/>
      <c r="Y45" s="399"/>
      <c r="Z45" s="399"/>
      <c r="AA45" s="387"/>
      <c r="AB45" s="399"/>
      <c r="AC45" s="399"/>
      <c r="AD45" s="387"/>
      <c r="AE45" s="399"/>
      <c r="AF45" s="399"/>
      <c r="AG45" s="387"/>
      <c r="AH45" s="399"/>
      <c r="AI45" s="399"/>
      <c r="AJ45" s="387"/>
      <c r="AK45" s="399"/>
      <c r="AL45" s="399"/>
      <c r="AM45" s="387"/>
      <c r="AN45" s="399"/>
      <c r="AO45" s="399"/>
      <c r="AP45" s="399"/>
      <c r="AQ45" s="417"/>
      <c r="AR45" s="417"/>
      <c r="AS45" s="377"/>
      <c r="AT45" s="378"/>
      <c r="AU45" s="378"/>
      <c r="AV45" s="378"/>
      <c r="AW45" s="378"/>
      <c r="AX45" s="378"/>
      <c r="AY45" s="378"/>
      <c r="AZ45" s="378"/>
      <c r="BA45" s="410"/>
      <c r="BB45" s="410"/>
      <c r="BC45" s="410"/>
      <c r="BD45" s="410"/>
      <c r="BE45" s="410"/>
      <c r="BF45" s="410"/>
    </row>
    <row r="46" spans="1:58" s="411" customFormat="1" ht="14.25" hidden="1" customHeight="1">
      <c r="A46" s="409"/>
      <c r="B46" s="396" t="s">
        <v>53</v>
      </c>
      <c r="C46" s="397">
        <f t="shared" ref="C46:C53" si="160">L46+N46</f>
        <v>0</v>
      </c>
      <c r="D46" s="396">
        <v>17697</v>
      </c>
      <c r="E46" s="396">
        <v>4.58</v>
      </c>
      <c r="F46" s="398">
        <f t="shared" ref="F46:F53" si="161">(E46*17697)/1000</f>
        <v>81.05225999999999</v>
      </c>
      <c r="G46" s="398">
        <f>F46*1.75</f>
        <v>141.841455</v>
      </c>
      <c r="H46" s="398">
        <f t="shared" ref="H46:H53" si="162">G46-F46</f>
        <v>60.789195000000007</v>
      </c>
      <c r="I46" s="398">
        <f t="shared" ref="I46:I53" si="163">F46*1.25</f>
        <v>101.31532499999999</v>
      </c>
      <c r="J46" s="398">
        <f>I46*1.75</f>
        <v>177.30181874999997</v>
      </c>
      <c r="K46" s="398">
        <f t="shared" ref="K46:K53" si="164">J46-I46</f>
        <v>75.98649374999998</v>
      </c>
      <c r="L46" s="387"/>
      <c r="M46" s="399">
        <f t="shared" ref="M46:M53" si="165">L46*H46</f>
        <v>0</v>
      </c>
      <c r="N46" s="387"/>
      <c r="O46" s="399">
        <f t="shared" ref="O46:O53" si="166">N46*K46</f>
        <v>0</v>
      </c>
      <c r="P46" s="399">
        <f t="shared" ref="P46:P53" si="167">M46+O46</f>
        <v>0</v>
      </c>
      <c r="Q46" s="399">
        <f t="shared" ref="Q46:Q53" si="168">P46*10%</f>
        <v>0</v>
      </c>
      <c r="R46" s="387"/>
      <c r="S46" s="399">
        <f t="shared" ref="S46:S53" si="169">H46*30%</f>
        <v>18.236758500000001</v>
      </c>
      <c r="T46" s="399">
        <f t="shared" ref="T46:T53" si="170">R46*S46</f>
        <v>0</v>
      </c>
      <c r="U46" s="387"/>
      <c r="V46" s="399">
        <f t="shared" ref="V46:V53" si="171">K46*30%</f>
        <v>22.795948124999992</v>
      </c>
      <c r="W46" s="399">
        <f t="shared" ref="W46:W53" si="172">U46*V46</f>
        <v>0</v>
      </c>
      <c r="X46" s="387"/>
      <c r="Y46" s="399">
        <f t="shared" ref="Y46:Y53" si="173">H46*50%</f>
        <v>30.394597500000003</v>
      </c>
      <c r="Z46" s="399">
        <f t="shared" ref="Z46:Z53" si="174">X46*Y46</f>
        <v>0</v>
      </c>
      <c r="AA46" s="387"/>
      <c r="AB46" s="399">
        <f t="shared" ref="AB46:AB53" si="175">H46*30%</f>
        <v>18.236758500000001</v>
      </c>
      <c r="AC46" s="399">
        <f t="shared" ref="AC46:AC53" si="176">AA46*AB46</f>
        <v>0</v>
      </c>
      <c r="AD46" s="387"/>
      <c r="AE46" s="399">
        <f t="shared" ref="AE46:AE53" si="177">H46*20%</f>
        <v>12.157839000000003</v>
      </c>
      <c r="AF46" s="399">
        <f t="shared" ref="AF46:AF53" si="178">AD46*AE46</f>
        <v>0</v>
      </c>
      <c r="AG46" s="387"/>
      <c r="AH46" s="399">
        <f t="shared" ref="AH46:AH53" si="179">K46*50%</f>
        <v>37.99324687499999</v>
      </c>
      <c r="AI46" s="399">
        <f t="shared" ref="AI46:AI53" si="180">AG46*AH46</f>
        <v>0</v>
      </c>
      <c r="AJ46" s="387"/>
      <c r="AK46" s="399">
        <f t="shared" ref="AK46:AK53" si="181">K46*30%</f>
        <v>22.795948124999992</v>
      </c>
      <c r="AL46" s="399">
        <f t="shared" ref="AL46:AL53" si="182">AJ46*AK46</f>
        <v>0</v>
      </c>
      <c r="AM46" s="387"/>
      <c r="AN46" s="399">
        <f t="shared" ref="AN46:AN53" si="183">K46*20%</f>
        <v>15.197298749999996</v>
      </c>
      <c r="AO46" s="399">
        <f t="shared" ref="AO46:AO53" si="184">AM46*AN46</f>
        <v>0</v>
      </c>
      <c r="AP46" s="399">
        <f t="shared" ref="AP46:AP53" si="185">+Q46+T46+W46+Z46+AC46+AF46+AI46+AL46+AO46</f>
        <v>0</v>
      </c>
      <c r="AQ46" s="417">
        <f t="shared" ref="AQ46:AQ53" si="186">P46+AP46</f>
        <v>0</v>
      </c>
      <c r="AR46" s="417">
        <f>(AQ46*12)+P46</f>
        <v>0</v>
      </c>
      <c r="AS46" s="377"/>
      <c r="AT46" s="378"/>
      <c r="AU46" s="378"/>
      <c r="AV46" s="378"/>
      <c r="AW46" s="378"/>
      <c r="AX46" s="378"/>
      <c r="AY46" s="378"/>
      <c r="AZ46" s="378"/>
      <c r="BA46" s="410"/>
      <c r="BB46" s="410"/>
      <c r="BC46" s="410"/>
      <c r="BD46" s="410"/>
      <c r="BE46" s="410"/>
      <c r="BF46" s="410"/>
    </row>
    <row r="47" spans="1:58" s="411" customFormat="1" ht="14.25" hidden="1" customHeight="1">
      <c r="A47" s="390"/>
      <c r="B47" s="396" t="s">
        <v>340</v>
      </c>
      <c r="C47" s="397">
        <f t="shared" si="160"/>
        <v>0</v>
      </c>
      <c r="D47" s="396">
        <v>17697</v>
      </c>
      <c r="E47" s="396">
        <v>4.6900000000000004</v>
      </c>
      <c r="F47" s="398">
        <f t="shared" si="161"/>
        <v>82.998930000000001</v>
      </c>
      <c r="G47" s="398">
        <f t="shared" ref="G47:G53" si="187">F47*1.75</f>
        <v>145.24812750000001</v>
      </c>
      <c r="H47" s="398">
        <f t="shared" si="162"/>
        <v>62.249197500000008</v>
      </c>
      <c r="I47" s="398">
        <f t="shared" si="163"/>
        <v>103.74866249999999</v>
      </c>
      <c r="J47" s="398">
        <f t="shared" ref="J47:J53" si="188">I47*1.75</f>
        <v>181.56015937499998</v>
      </c>
      <c r="K47" s="398">
        <f t="shared" si="164"/>
        <v>77.811496874999989</v>
      </c>
      <c r="L47" s="387"/>
      <c r="M47" s="399">
        <f t="shared" si="165"/>
        <v>0</v>
      </c>
      <c r="N47" s="387"/>
      <c r="O47" s="399">
        <f t="shared" si="166"/>
        <v>0</v>
      </c>
      <c r="P47" s="399">
        <f t="shared" si="167"/>
        <v>0</v>
      </c>
      <c r="Q47" s="399">
        <f t="shared" si="168"/>
        <v>0</v>
      </c>
      <c r="R47" s="387"/>
      <c r="S47" s="399">
        <f t="shared" si="169"/>
        <v>18.674759250000001</v>
      </c>
      <c r="T47" s="399">
        <f t="shared" si="170"/>
        <v>0</v>
      </c>
      <c r="U47" s="387"/>
      <c r="V47" s="399">
        <f t="shared" si="171"/>
        <v>23.343449062499996</v>
      </c>
      <c r="W47" s="399">
        <f t="shared" si="172"/>
        <v>0</v>
      </c>
      <c r="X47" s="387"/>
      <c r="Y47" s="399">
        <f t="shared" si="173"/>
        <v>31.124598750000004</v>
      </c>
      <c r="Z47" s="399">
        <f t="shared" si="174"/>
        <v>0</v>
      </c>
      <c r="AA47" s="387"/>
      <c r="AB47" s="399">
        <f t="shared" si="175"/>
        <v>18.674759250000001</v>
      </c>
      <c r="AC47" s="399">
        <f t="shared" si="176"/>
        <v>0</v>
      </c>
      <c r="AD47" s="387"/>
      <c r="AE47" s="399">
        <f t="shared" si="177"/>
        <v>12.449839500000003</v>
      </c>
      <c r="AF47" s="399">
        <f t="shared" si="178"/>
        <v>0</v>
      </c>
      <c r="AG47" s="387"/>
      <c r="AH47" s="399">
        <f t="shared" si="179"/>
        <v>38.905748437499994</v>
      </c>
      <c r="AI47" s="399">
        <f t="shared" si="180"/>
        <v>0</v>
      </c>
      <c r="AJ47" s="387"/>
      <c r="AK47" s="399">
        <f t="shared" si="181"/>
        <v>23.343449062499996</v>
      </c>
      <c r="AL47" s="399">
        <f t="shared" si="182"/>
        <v>0</v>
      </c>
      <c r="AM47" s="387"/>
      <c r="AN47" s="399">
        <f t="shared" si="183"/>
        <v>15.562299374999998</v>
      </c>
      <c r="AO47" s="399">
        <f t="shared" si="184"/>
        <v>0</v>
      </c>
      <c r="AP47" s="399">
        <f t="shared" si="185"/>
        <v>0</v>
      </c>
      <c r="AQ47" s="417">
        <f t="shared" si="186"/>
        <v>0</v>
      </c>
      <c r="AR47" s="417">
        <f>(AQ47*12)+P47</f>
        <v>0</v>
      </c>
      <c r="AS47" s="377"/>
      <c r="AT47" s="378"/>
      <c r="AU47" s="378"/>
      <c r="AV47" s="378"/>
      <c r="AW47" s="378"/>
      <c r="AX47" s="378"/>
      <c r="AY47" s="378"/>
      <c r="AZ47" s="378"/>
      <c r="BA47" s="410"/>
      <c r="BB47" s="410"/>
      <c r="BC47" s="410"/>
      <c r="BD47" s="410"/>
      <c r="BE47" s="410"/>
      <c r="BF47" s="410"/>
    </row>
    <row r="48" spans="1:58" s="411" customFormat="1" ht="14.25" hidden="1" customHeight="1">
      <c r="A48" s="390"/>
      <c r="B48" s="396" t="s">
        <v>341</v>
      </c>
      <c r="C48" s="397">
        <f t="shared" si="160"/>
        <v>0</v>
      </c>
      <c r="D48" s="396">
        <v>17697</v>
      </c>
      <c r="E48" s="396">
        <v>4.8</v>
      </c>
      <c r="F48" s="398">
        <f t="shared" si="161"/>
        <v>84.945599999999985</v>
      </c>
      <c r="G48" s="398">
        <f t="shared" si="187"/>
        <v>148.65479999999997</v>
      </c>
      <c r="H48" s="398">
        <f t="shared" si="162"/>
        <v>63.709199999999981</v>
      </c>
      <c r="I48" s="398">
        <f t="shared" si="163"/>
        <v>106.18199999999999</v>
      </c>
      <c r="J48" s="398">
        <f t="shared" si="188"/>
        <v>185.81849999999997</v>
      </c>
      <c r="K48" s="398">
        <f t="shared" si="164"/>
        <v>79.636499999999984</v>
      </c>
      <c r="L48" s="387"/>
      <c r="M48" s="399">
        <f t="shared" si="165"/>
        <v>0</v>
      </c>
      <c r="N48" s="387"/>
      <c r="O48" s="399">
        <f t="shared" si="166"/>
        <v>0</v>
      </c>
      <c r="P48" s="399">
        <f t="shared" si="167"/>
        <v>0</v>
      </c>
      <c r="Q48" s="399">
        <f t="shared" si="168"/>
        <v>0</v>
      </c>
      <c r="R48" s="387"/>
      <c r="S48" s="399">
        <f t="shared" si="169"/>
        <v>19.112759999999994</v>
      </c>
      <c r="T48" s="399">
        <f t="shared" si="170"/>
        <v>0</v>
      </c>
      <c r="U48" s="387"/>
      <c r="V48" s="399">
        <f t="shared" si="171"/>
        <v>23.890949999999993</v>
      </c>
      <c r="W48" s="399">
        <f t="shared" si="172"/>
        <v>0</v>
      </c>
      <c r="X48" s="387"/>
      <c r="Y48" s="399">
        <f t="shared" si="173"/>
        <v>31.854599999999991</v>
      </c>
      <c r="Z48" s="399">
        <f t="shared" si="174"/>
        <v>0</v>
      </c>
      <c r="AA48" s="387"/>
      <c r="AB48" s="399">
        <f t="shared" si="175"/>
        <v>19.112759999999994</v>
      </c>
      <c r="AC48" s="399">
        <f t="shared" si="176"/>
        <v>0</v>
      </c>
      <c r="AD48" s="387"/>
      <c r="AE48" s="399">
        <f t="shared" si="177"/>
        <v>12.741839999999996</v>
      </c>
      <c r="AF48" s="399">
        <f t="shared" si="178"/>
        <v>0</v>
      </c>
      <c r="AG48" s="387"/>
      <c r="AH48" s="399">
        <f t="shared" si="179"/>
        <v>39.818249999999992</v>
      </c>
      <c r="AI48" s="399">
        <f t="shared" si="180"/>
        <v>0</v>
      </c>
      <c r="AJ48" s="387"/>
      <c r="AK48" s="399">
        <f t="shared" si="181"/>
        <v>23.890949999999993</v>
      </c>
      <c r="AL48" s="399">
        <f t="shared" si="182"/>
        <v>0</v>
      </c>
      <c r="AM48" s="387"/>
      <c r="AN48" s="399">
        <f t="shared" si="183"/>
        <v>15.927299999999997</v>
      </c>
      <c r="AO48" s="399">
        <f t="shared" si="184"/>
        <v>0</v>
      </c>
      <c r="AP48" s="399">
        <f t="shared" si="185"/>
        <v>0</v>
      </c>
      <c r="AQ48" s="417">
        <f t="shared" si="186"/>
        <v>0</v>
      </c>
      <c r="AR48" s="417">
        <f t="shared" ref="AR48:AR53" si="189">(AQ48*12)+P48</f>
        <v>0</v>
      </c>
      <c r="AS48" s="377"/>
      <c r="AT48" s="378"/>
      <c r="AU48" s="378"/>
      <c r="AV48" s="378"/>
      <c r="AW48" s="378"/>
      <c r="AX48" s="378"/>
      <c r="AY48" s="378"/>
      <c r="AZ48" s="378"/>
      <c r="BA48" s="410"/>
      <c r="BB48" s="410"/>
      <c r="BC48" s="410"/>
      <c r="BD48" s="410"/>
      <c r="BE48" s="410"/>
      <c r="BF48" s="410"/>
    </row>
    <row r="49" spans="1:58" s="411" customFormat="1" ht="14.25" hidden="1" customHeight="1">
      <c r="A49" s="390"/>
      <c r="B49" s="396" t="s">
        <v>342</v>
      </c>
      <c r="C49" s="397">
        <f t="shared" si="160"/>
        <v>0</v>
      </c>
      <c r="D49" s="396">
        <v>17697</v>
      </c>
      <c r="E49" s="396">
        <v>4.91</v>
      </c>
      <c r="F49" s="398">
        <f t="shared" si="161"/>
        <v>86.892270000000011</v>
      </c>
      <c r="G49" s="398">
        <f t="shared" si="187"/>
        <v>152.06147250000001</v>
      </c>
      <c r="H49" s="398">
        <f t="shared" si="162"/>
        <v>65.169202499999997</v>
      </c>
      <c r="I49" s="398">
        <f t="shared" si="163"/>
        <v>108.61533750000001</v>
      </c>
      <c r="J49" s="398">
        <f t="shared" si="188"/>
        <v>190.07684062500002</v>
      </c>
      <c r="K49" s="398">
        <f t="shared" si="164"/>
        <v>81.461503125000007</v>
      </c>
      <c r="L49" s="387"/>
      <c r="M49" s="399">
        <f t="shared" si="165"/>
        <v>0</v>
      </c>
      <c r="N49" s="387"/>
      <c r="O49" s="399">
        <f t="shared" si="166"/>
        <v>0</v>
      </c>
      <c r="P49" s="399">
        <f t="shared" si="167"/>
        <v>0</v>
      </c>
      <c r="Q49" s="399">
        <f t="shared" si="168"/>
        <v>0</v>
      </c>
      <c r="R49" s="387"/>
      <c r="S49" s="399">
        <f t="shared" si="169"/>
        <v>19.550760749999998</v>
      </c>
      <c r="T49" s="399">
        <f t="shared" si="170"/>
        <v>0</v>
      </c>
      <c r="U49" s="387"/>
      <c r="V49" s="399">
        <f t="shared" si="171"/>
        <v>24.438450937500001</v>
      </c>
      <c r="W49" s="399">
        <f t="shared" si="172"/>
        <v>0</v>
      </c>
      <c r="X49" s="387"/>
      <c r="Y49" s="399">
        <f t="shared" si="173"/>
        <v>32.584601249999999</v>
      </c>
      <c r="Z49" s="399">
        <f t="shared" si="174"/>
        <v>0</v>
      </c>
      <c r="AA49" s="387"/>
      <c r="AB49" s="399">
        <f t="shared" si="175"/>
        <v>19.550760749999998</v>
      </c>
      <c r="AC49" s="399">
        <f t="shared" si="176"/>
        <v>0</v>
      </c>
      <c r="AD49" s="387"/>
      <c r="AE49" s="399">
        <f t="shared" si="177"/>
        <v>13.0338405</v>
      </c>
      <c r="AF49" s="399">
        <f t="shared" si="178"/>
        <v>0</v>
      </c>
      <c r="AG49" s="387"/>
      <c r="AH49" s="399">
        <f t="shared" si="179"/>
        <v>40.730751562500004</v>
      </c>
      <c r="AI49" s="399">
        <f t="shared" si="180"/>
        <v>0</v>
      </c>
      <c r="AJ49" s="387"/>
      <c r="AK49" s="399">
        <f t="shared" si="181"/>
        <v>24.438450937500001</v>
      </c>
      <c r="AL49" s="399">
        <f t="shared" si="182"/>
        <v>0</v>
      </c>
      <c r="AM49" s="387"/>
      <c r="AN49" s="399">
        <f t="shared" si="183"/>
        <v>16.292300625000003</v>
      </c>
      <c r="AO49" s="399">
        <f t="shared" si="184"/>
        <v>0</v>
      </c>
      <c r="AP49" s="399">
        <f t="shared" si="185"/>
        <v>0</v>
      </c>
      <c r="AQ49" s="417">
        <f t="shared" si="186"/>
        <v>0</v>
      </c>
      <c r="AR49" s="417">
        <f t="shared" si="189"/>
        <v>0</v>
      </c>
      <c r="AS49" s="377"/>
      <c r="AT49" s="378"/>
      <c r="AU49" s="378"/>
      <c r="AV49" s="378"/>
      <c r="AW49" s="378"/>
      <c r="AX49" s="378"/>
      <c r="AY49" s="378"/>
      <c r="AZ49" s="378"/>
      <c r="BA49" s="410"/>
      <c r="BB49" s="410"/>
      <c r="BC49" s="410"/>
      <c r="BD49" s="410"/>
      <c r="BE49" s="410"/>
      <c r="BF49" s="410"/>
    </row>
    <row r="50" spans="1:58" s="411" customFormat="1" ht="14.25" hidden="1" customHeight="1">
      <c r="A50" s="390" t="s">
        <v>349</v>
      </c>
      <c r="B50" s="400" t="s">
        <v>343</v>
      </c>
      <c r="C50" s="397">
        <f t="shared" si="160"/>
        <v>0</v>
      </c>
      <c r="D50" s="396">
        <v>17697</v>
      </c>
      <c r="E50" s="396">
        <v>5.03</v>
      </c>
      <c r="F50" s="398">
        <f t="shared" si="161"/>
        <v>89.015910000000005</v>
      </c>
      <c r="G50" s="398">
        <f t="shared" si="187"/>
        <v>155.77784250000002</v>
      </c>
      <c r="H50" s="398">
        <f t="shared" si="162"/>
        <v>66.761932500000015</v>
      </c>
      <c r="I50" s="398">
        <f t="shared" si="163"/>
        <v>111.26988750000001</v>
      </c>
      <c r="J50" s="398">
        <f t="shared" si="188"/>
        <v>194.72230312500002</v>
      </c>
      <c r="K50" s="398">
        <f t="shared" si="164"/>
        <v>83.452415625000015</v>
      </c>
      <c r="L50" s="387"/>
      <c r="M50" s="399">
        <f t="shared" si="165"/>
        <v>0</v>
      </c>
      <c r="N50" s="387"/>
      <c r="O50" s="399">
        <f t="shared" si="166"/>
        <v>0</v>
      </c>
      <c r="P50" s="399">
        <f t="shared" si="167"/>
        <v>0</v>
      </c>
      <c r="Q50" s="399">
        <f t="shared" si="168"/>
        <v>0</v>
      </c>
      <c r="R50" s="387"/>
      <c r="S50" s="399">
        <f t="shared" si="169"/>
        <v>20.028579750000002</v>
      </c>
      <c r="T50" s="399">
        <f t="shared" si="170"/>
        <v>0</v>
      </c>
      <c r="U50" s="387"/>
      <c r="V50" s="399">
        <f t="shared" si="171"/>
        <v>25.035724687500004</v>
      </c>
      <c r="W50" s="399">
        <f t="shared" si="172"/>
        <v>0</v>
      </c>
      <c r="X50" s="387"/>
      <c r="Y50" s="399">
        <f t="shared" si="173"/>
        <v>33.380966250000007</v>
      </c>
      <c r="Z50" s="399">
        <f t="shared" si="174"/>
        <v>0</v>
      </c>
      <c r="AA50" s="387"/>
      <c r="AB50" s="399">
        <f t="shared" si="175"/>
        <v>20.028579750000002</v>
      </c>
      <c r="AC50" s="399">
        <f t="shared" si="176"/>
        <v>0</v>
      </c>
      <c r="AD50" s="387"/>
      <c r="AE50" s="399">
        <f t="shared" si="177"/>
        <v>13.352386500000003</v>
      </c>
      <c r="AF50" s="399">
        <f t="shared" si="178"/>
        <v>0</v>
      </c>
      <c r="AG50" s="387"/>
      <c r="AH50" s="399">
        <f t="shared" si="179"/>
        <v>41.726207812500007</v>
      </c>
      <c r="AI50" s="399">
        <f t="shared" si="180"/>
        <v>0</v>
      </c>
      <c r="AJ50" s="387"/>
      <c r="AK50" s="399">
        <f t="shared" si="181"/>
        <v>25.035724687500004</v>
      </c>
      <c r="AL50" s="399">
        <f t="shared" si="182"/>
        <v>0</v>
      </c>
      <c r="AM50" s="387"/>
      <c r="AN50" s="399">
        <f t="shared" si="183"/>
        <v>16.690483125000004</v>
      </c>
      <c r="AO50" s="399">
        <f t="shared" si="184"/>
        <v>0</v>
      </c>
      <c r="AP50" s="399">
        <f t="shared" si="185"/>
        <v>0</v>
      </c>
      <c r="AQ50" s="417">
        <f t="shared" si="186"/>
        <v>0</v>
      </c>
      <c r="AR50" s="417">
        <f t="shared" si="189"/>
        <v>0</v>
      </c>
      <c r="AS50" s="377"/>
      <c r="AT50" s="378"/>
      <c r="AU50" s="378"/>
      <c r="AV50" s="378"/>
      <c r="AW50" s="378"/>
      <c r="AX50" s="378"/>
      <c r="AY50" s="378"/>
      <c r="AZ50" s="378"/>
      <c r="BA50" s="410"/>
      <c r="BB50" s="410"/>
      <c r="BC50" s="410"/>
      <c r="BD50" s="410"/>
      <c r="BE50" s="410"/>
      <c r="BF50" s="410"/>
    </row>
    <row r="51" spans="1:58" s="411" customFormat="1" ht="14.25" hidden="1" customHeight="1">
      <c r="A51" s="390"/>
      <c r="B51" s="396" t="s">
        <v>344</v>
      </c>
      <c r="C51" s="397">
        <f t="shared" si="160"/>
        <v>0</v>
      </c>
      <c r="D51" s="396">
        <v>17697</v>
      </c>
      <c r="E51" s="396">
        <v>5.15</v>
      </c>
      <c r="F51" s="398">
        <f t="shared" si="161"/>
        <v>91.13955</v>
      </c>
      <c r="G51" s="398">
        <f t="shared" si="187"/>
        <v>159.4942125</v>
      </c>
      <c r="H51" s="398">
        <f t="shared" si="162"/>
        <v>68.354662500000003</v>
      </c>
      <c r="I51" s="398">
        <f t="shared" si="163"/>
        <v>113.9244375</v>
      </c>
      <c r="J51" s="398">
        <f t="shared" si="188"/>
        <v>199.367765625</v>
      </c>
      <c r="K51" s="398">
        <f t="shared" si="164"/>
        <v>85.443328125000008</v>
      </c>
      <c r="L51" s="387"/>
      <c r="M51" s="399">
        <f t="shared" si="165"/>
        <v>0</v>
      </c>
      <c r="N51" s="387"/>
      <c r="O51" s="399">
        <f t="shared" si="166"/>
        <v>0</v>
      </c>
      <c r="P51" s="399">
        <f t="shared" si="167"/>
        <v>0</v>
      </c>
      <c r="Q51" s="399">
        <f t="shared" si="168"/>
        <v>0</v>
      </c>
      <c r="R51" s="387"/>
      <c r="S51" s="399">
        <f t="shared" si="169"/>
        <v>20.506398749999999</v>
      </c>
      <c r="T51" s="399">
        <f t="shared" si="170"/>
        <v>0</v>
      </c>
      <c r="U51" s="387"/>
      <c r="V51" s="399">
        <f t="shared" si="171"/>
        <v>25.632998437500003</v>
      </c>
      <c r="W51" s="399">
        <f t="shared" si="172"/>
        <v>0</v>
      </c>
      <c r="X51" s="387"/>
      <c r="Y51" s="399">
        <f t="shared" si="173"/>
        <v>34.177331250000002</v>
      </c>
      <c r="Z51" s="399">
        <f t="shared" si="174"/>
        <v>0</v>
      </c>
      <c r="AA51" s="387"/>
      <c r="AB51" s="399">
        <f t="shared" si="175"/>
        <v>20.506398749999999</v>
      </c>
      <c r="AC51" s="399">
        <f t="shared" si="176"/>
        <v>0</v>
      </c>
      <c r="AD51" s="387"/>
      <c r="AE51" s="399">
        <f t="shared" si="177"/>
        <v>13.670932500000001</v>
      </c>
      <c r="AF51" s="399">
        <f t="shared" si="178"/>
        <v>0</v>
      </c>
      <c r="AG51" s="387"/>
      <c r="AH51" s="399">
        <f t="shared" si="179"/>
        <v>42.721664062500004</v>
      </c>
      <c r="AI51" s="399">
        <f t="shared" si="180"/>
        <v>0</v>
      </c>
      <c r="AJ51" s="387"/>
      <c r="AK51" s="399">
        <f t="shared" si="181"/>
        <v>25.632998437500003</v>
      </c>
      <c r="AL51" s="399">
        <f t="shared" si="182"/>
        <v>0</v>
      </c>
      <c r="AM51" s="387"/>
      <c r="AN51" s="399">
        <f t="shared" si="183"/>
        <v>17.088665625000001</v>
      </c>
      <c r="AO51" s="399">
        <f t="shared" si="184"/>
        <v>0</v>
      </c>
      <c r="AP51" s="399">
        <f t="shared" si="185"/>
        <v>0</v>
      </c>
      <c r="AQ51" s="417">
        <f t="shared" si="186"/>
        <v>0</v>
      </c>
      <c r="AR51" s="417">
        <f t="shared" si="189"/>
        <v>0</v>
      </c>
      <c r="AS51" s="377"/>
      <c r="AT51" s="378"/>
      <c r="AU51" s="378"/>
      <c r="AV51" s="378"/>
      <c r="AW51" s="378"/>
      <c r="AX51" s="378"/>
      <c r="AY51" s="378"/>
      <c r="AZ51" s="378"/>
      <c r="BA51" s="410"/>
      <c r="BB51" s="410"/>
      <c r="BC51" s="410"/>
      <c r="BD51" s="410"/>
      <c r="BE51" s="410"/>
      <c r="BF51" s="410"/>
    </row>
    <row r="52" spans="1:58" s="411" customFormat="1" ht="14.25" hidden="1" customHeight="1">
      <c r="A52" s="390"/>
      <c r="B52" s="396" t="s">
        <v>345</v>
      </c>
      <c r="C52" s="397">
        <f t="shared" si="160"/>
        <v>0</v>
      </c>
      <c r="D52" s="396">
        <v>17697</v>
      </c>
      <c r="E52" s="396">
        <v>5.27</v>
      </c>
      <c r="F52" s="398">
        <f t="shared" si="161"/>
        <v>93.263189999999994</v>
      </c>
      <c r="G52" s="398">
        <f t="shared" si="187"/>
        <v>163.21058249999999</v>
      </c>
      <c r="H52" s="398">
        <f t="shared" si="162"/>
        <v>69.947392499999992</v>
      </c>
      <c r="I52" s="398">
        <f t="shared" si="163"/>
        <v>116.5789875</v>
      </c>
      <c r="J52" s="398">
        <f t="shared" si="188"/>
        <v>204.01322812499998</v>
      </c>
      <c r="K52" s="398">
        <f t="shared" si="164"/>
        <v>87.434240624999987</v>
      </c>
      <c r="L52" s="387"/>
      <c r="M52" s="399">
        <f t="shared" si="165"/>
        <v>0</v>
      </c>
      <c r="N52" s="387"/>
      <c r="O52" s="399">
        <f t="shared" si="166"/>
        <v>0</v>
      </c>
      <c r="P52" s="399">
        <f t="shared" si="167"/>
        <v>0</v>
      </c>
      <c r="Q52" s="399">
        <f t="shared" si="168"/>
        <v>0</v>
      </c>
      <c r="R52" s="387"/>
      <c r="S52" s="399">
        <f t="shared" si="169"/>
        <v>20.984217749999996</v>
      </c>
      <c r="T52" s="399">
        <f t="shared" si="170"/>
        <v>0</v>
      </c>
      <c r="U52" s="387"/>
      <c r="V52" s="399">
        <f t="shared" si="171"/>
        <v>26.230272187499995</v>
      </c>
      <c r="W52" s="399">
        <f t="shared" si="172"/>
        <v>0</v>
      </c>
      <c r="X52" s="387"/>
      <c r="Y52" s="399">
        <f t="shared" si="173"/>
        <v>34.973696249999996</v>
      </c>
      <c r="Z52" s="399">
        <f t="shared" si="174"/>
        <v>0</v>
      </c>
      <c r="AA52" s="387"/>
      <c r="AB52" s="399">
        <f t="shared" si="175"/>
        <v>20.984217749999996</v>
      </c>
      <c r="AC52" s="399">
        <f t="shared" si="176"/>
        <v>0</v>
      </c>
      <c r="AD52" s="387"/>
      <c r="AE52" s="399">
        <f t="shared" si="177"/>
        <v>13.989478499999999</v>
      </c>
      <c r="AF52" s="399">
        <f t="shared" si="178"/>
        <v>0</v>
      </c>
      <c r="AG52" s="387"/>
      <c r="AH52" s="399">
        <f t="shared" si="179"/>
        <v>43.717120312499993</v>
      </c>
      <c r="AI52" s="399">
        <f t="shared" si="180"/>
        <v>0</v>
      </c>
      <c r="AJ52" s="387"/>
      <c r="AK52" s="399">
        <f t="shared" si="181"/>
        <v>26.230272187499995</v>
      </c>
      <c r="AL52" s="399">
        <f t="shared" si="182"/>
        <v>0</v>
      </c>
      <c r="AM52" s="387"/>
      <c r="AN52" s="399">
        <f t="shared" si="183"/>
        <v>17.486848124999998</v>
      </c>
      <c r="AO52" s="399">
        <f t="shared" si="184"/>
        <v>0</v>
      </c>
      <c r="AP52" s="399">
        <f t="shared" si="185"/>
        <v>0</v>
      </c>
      <c r="AQ52" s="417">
        <f t="shared" si="186"/>
        <v>0</v>
      </c>
      <c r="AR52" s="417">
        <f t="shared" si="189"/>
        <v>0</v>
      </c>
      <c r="AS52" s="377"/>
      <c r="AT52" s="378"/>
      <c r="AU52" s="378"/>
      <c r="AV52" s="378"/>
      <c r="AW52" s="378"/>
      <c r="AX52" s="378"/>
      <c r="AY52" s="378"/>
      <c r="AZ52" s="378"/>
      <c r="BA52" s="410"/>
      <c r="BB52" s="410"/>
      <c r="BC52" s="410"/>
      <c r="BD52" s="410"/>
      <c r="BE52" s="410"/>
      <c r="BF52" s="410"/>
    </row>
    <row r="53" spans="1:58" s="411" customFormat="1" ht="14.25" hidden="1" customHeight="1">
      <c r="A53" s="390"/>
      <c r="B53" s="396" t="s">
        <v>346</v>
      </c>
      <c r="C53" s="397">
        <f t="shared" si="160"/>
        <v>0</v>
      </c>
      <c r="D53" s="396">
        <v>17697</v>
      </c>
      <c r="E53" s="396">
        <v>5.4</v>
      </c>
      <c r="F53" s="398">
        <f t="shared" si="161"/>
        <v>95.563800000000001</v>
      </c>
      <c r="G53" s="398">
        <f t="shared" si="187"/>
        <v>167.23665</v>
      </c>
      <c r="H53" s="398">
        <f t="shared" si="162"/>
        <v>71.672849999999997</v>
      </c>
      <c r="I53" s="398">
        <f t="shared" si="163"/>
        <v>119.45475</v>
      </c>
      <c r="J53" s="398">
        <f t="shared" si="188"/>
        <v>209.04581250000001</v>
      </c>
      <c r="K53" s="398">
        <f t="shared" si="164"/>
        <v>89.591062500000007</v>
      </c>
      <c r="L53" s="387"/>
      <c r="M53" s="399">
        <f t="shared" si="165"/>
        <v>0</v>
      </c>
      <c r="N53" s="387"/>
      <c r="O53" s="399">
        <f t="shared" si="166"/>
        <v>0</v>
      </c>
      <c r="P53" s="399">
        <f t="shared" si="167"/>
        <v>0</v>
      </c>
      <c r="Q53" s="399">
        <f t="shared" si="168"/>
        <v>0</v>
      </c>
      <c r="R53" s="387"/>
      <c r="S53" s="399">
        <f t="shared" si="169"/>
        <v>21.501854999999999</v>
      </c>
      <c r="T53" s="399">
        <f t="shared" si="170"/>
        <v>0</v>
      </c>
      <c r="U53" s="387"/>
      <c r="V53" s="399">
        <f t="shared" si="171"/>
        <v>26.877318750000001</v>
      </c>
      <c r="W53" s="399">
        <f t="shared" si="172"/>
        <v>0</v>
      </c>
      <c r="X53" s="387"/>
      <c r="Y53" s="399">
        <f t="shared" si="173"/>
        <v>35.836424999999998</v>
      </c>
      <c r="Z53" s="399">
        <f t="shared" si="174"/>
        <v>0</v>
      </c>
      <c r="AA53" s="387"/>
      <c r="AB53" s="399">
        <f t="shared" si="175"/>
        <v>21.501854999999999</v>
      </c>
      <c r="AC53" s="399">
        <f t="shared" si="176"/>
        <v>0</v>
      </c>
      <c r="AD53" s="387"/>
      <c r="AE53" s="399">
        <f t="shared" si="177"/>
        <v>14.334569999999999</v>
      </c>
      <c r="AF53" s="399">
        <f t="shared" si="178"/>
        <v>0</v>
      </c>
      <c r="AG53" s="387"/>
      <c r="AH53" s="399">
        <f t="shared" si="179"/>
        <v>44.795531250000003</v>
      </c>
      <c r="AI53" s="399">
        <f t="shared" si="180"/>
        <v>0</v>
      </c>
      <c r="AJ53" s="387"/>
      <c r="AK53" s="399">
        <f t="shared" si="181"/>
        <v>26.877318750000001</v>
      </c>
      <c r="AL53" s="399">
        <f t="shared" si="182"/>
        <v>0</v>
      </c>
      <c r="AM53" s="387"/>
      <c r="AN53" s="399">
        <f t="shared" si="183"/>
        <v>17.918212500000003</v>
      </c>
      <c r="AO53" s="399">
        <f t="shared" si="184"/>
        <v>0</v>
      </c>
      <c r="AP53" s="399">
        <f t="shared" si="185"/>
        <v>0</v>
      </c>
      <c r="AQ53" s="417">
        <f t="shared" si="186"/>
        <v>0</v>
      </c>
      <c r="AR53" s="417">
        <f t="shared" si="189"/>
        <v>0</v>
      </c>
      <c r="AS53" s="377"/>
      <c r="AT53" s="378"/>
      <c r="AU53" s="378"/>
      <c r="AV53" s="378"/>
      <c r="AW53" s="378"/>
      <c r="AX53" s="378"/>
      <c r="AY53" s="378"/>
      <c r="AZ53" s="378"/>
      <c r="BA53" s="410"/>
      <c r="BB53" s="410"/>
      <c r="BC53" s="410"/>
      <c r="BD53" s="410"/>
      <c r="BE53" s="410"/>
      <c r="BF53" s="410"/>
    </row>
    <row r="54" spans="1:58" s="411" customFormat="1" ht="14.25" hidden="1" customHeight="1">
      <c r="A54" s="396"/>
      <c r="B54" s="396" t="s">
        <v>348</v>
      </c>
      <c r="C54" s="397">
        <f>SUM(C46:C53)</f>
        <v>0</v>
      </c>
      <c r="D54" s="396"/>
      <c r="E54" s="396"/>
      <c r="F54" s="398">
        <f t="shared" ref="F54:R54" si="190">SUM(F46:F53)</f>
        <v>704.87151000000006</v>
      </c>
      <c r="G54" s="398">
        <f t="shared" si="190"/>
        <v>1233.5251424999999</v>
      </c>
      <c r="H54" s="398">
        <f t="shared" si="190"/>
        <v>528.65363249999996</v>
      </c>
      <c r="I54" s="398">
        <f t="shared" si="190"/>
        <v>881.08938749999993</v>
      </c>
      <c r="J54" s="398">
        <f t="shared" si="190"/>
        <v>1541.906428125</v>
      </c>
      <c r="K54" s="398">
        <f t="shared" si="190"/>
        <v>660.817040625</v>
      </c>
      <c r="L54" s="387">
        <f t="shared" si="190"/>
        <v>0</v>
      </c>
      <c r="M54" s="399">
        <f t="shared" si="190"/>
        <v>0</v>
      </c>
      <c r="N54" s="387">
        <f t="shared" si="190"/>
        <v>0</v>
      </c>
      <c r="O54" s="399">
        <f t="shared" si="190"/>
        <v>0</v>
      </c>
      <c r="P54" s="399">
        <f t="shared" si="190"/>
        <v>0</v>
      </c>
      <c r="Q54" s="399">
        <f t="shared" si="190"/>
        <v>0</v>
      </c>
      <c r="R54" s="387">
        <f t="shared" si="190"/>
        <v>0</v>
      </c>
      <c r="S54" s="399"/>
      <c r="T54" s="399">
        <f t="shared" ref="T54:U54" si="191">SUM(T46:T53)</f>
        <v>0</v>
      </c>
      <c r="U54" s="387">
        <f t="shared" si="191"/>
        <v>0</v>
      </c>
      <c r="V54" s="399"/>
      <c r="W54" s="399">
        <f t="shared" ref="W54:X54" si="192">SUM(W46:W53)</f>
        <v>0</v>
      </c>
      <c r="X54" s="387">
        <f t="shared" si="192"/>
        <v>0</v>
      </c>
      <c r="Y54" s="399"/>
      <c r="Z54" s="399">
        <f t="shared" ref="Z54:AA54" si="193">SUM(Z46:Z53)</f>
        <v>0</v>
      </c>
      <c r="AA54" s="387">
        <f t="shared" si="193"/>
        <v>0</v>
      </c>
      <c r="AB54" s="399"/>
      <c r="AC54" s="399">
        <f t="shared" ref="AC54:AD54" si="194">SUM(AC46:AC53)</f>
        <v>0</v>
      </c>
      <c r="AD54" s="387">
        <f t="shared" si="194"/>
        <v>0</v>
      </c>
      <c r="AE54" s="399"/>
      <c r="AF54" s="399">
        <f t="shared" ref="AF54:AG54" si="195">SUM(AF46:AF53)</f>
        <v>0</v>
      </c>
      <c r="AG54" s="387">
        <f t="shared" si="195"/>
        <v>0</v>
      </c>
      <c r="AH54" s="399"/>
      <c r="AI54" s="399">
        <f t="shared" ref="AI54:AJ54" si="196">SUM(AI46:AI53)</f>
        <v>0</v>
      </c>
      <c r="AJ54" s="387">
        <f t="shared" si="196"/>
        <v>0</v>
      </c>
      <c r="AK54" s="399"/>
      <c r="AL54" s="399">
        <f t="shared" ref="AL54:AM54" si="197">SUM(AL46:AL53)</f>
        <v>0</v>
      </c>
      <c r="AM54" s="387">
        <f t="shared" si="197"/>
        <v>0</v>
      </c>
      <c r="AN54" s="399"/>
      <c r="AO54" s="399">
        <f>SUM(AO46:AO53)</f>
        <v>0</v>
      </c>
      <c r="AP54" s="399">
        <f t="shared" ref="AP54" si="198">SUM(AP46:AP53)</f>
        <v>0</v>
      </c>
      <c r="AQ54" s="417">
        <f>SUM(AQ46:AQ53)</f>
        <v>0</v>
      </c>
      <c r="AR54" s="417">
        <f t="shared" ref="AR54" si="199">SUM(AR46:AR53)</f>
        <v>0</v>
      </c>
      <c r="AS54" s="377"/>
      <c r="AT54" s="378"/>
      <c r="AU54" s="378"/>
      <c r="AV54" s="378"/>
      <c r="AW54" s="378"/>
      <c r="AX54" s="378"/>
      <c r="AY54" s="378"/>
      <c r="AZ54" s="378"/>
      <c r="BA54" s="410"/>
      <c r="BB54" s="410"/>
      <c r="BC54" s="410"/>
      <c r="BD54" s="410"/>
      <c r="BE54" s="410"/>
      <c r="BF54" s="410"/>
    </row>
    <row r="55" spans="1:58" s="411" customFormat="1" ht="14.25" hidden="1" customHeight="1">
      <c r="A55" s="415"/>
      <c r="B55" s="396"/>
      <c r="C55" s="396"/>
      <c r="D55" s="396"/>
      <c r="E55" s="396"/>
      <c r="F55" s="398"/>
      <c r="G55" s="416"/>
      <c r="H55" s="398"/>
      <c r="I55" s="398"/>
      <c r="J55" s="416"/>
      <c r="K55" s="398"/>
      <c r="L55" s="387"/>
      <c r="M55" s="399"/>
      <c r="N55" s="387"/>
      <c r="O55" s="399"/>
      <c r="P55" s="399"/>
      <c r="Q55" s="399"/>
      <c r="R55" s="387"/>
      <c r="S55" s="395"/>
      <c r="T55" s="395"/>
      <c r="U55" s="387"/>
      <c r="V55" s="395"/>
      <c r="W55" s="395"/>
      <c r="X55" s="387"/>
      <c r="Y55" s="399"/>
      <c r="Z55" s="399"/>
      <c r="AA55" s="387"/>
      <c r="AB55" s="399"/>
      <c r="AC55" s="399"/>
      <c r="AD55" s="387"/>
      <c r="AE55" s="399"/>
      <c r="AF55" s="399"/>
      <c r="AG55" s="387"/>
      <c r="AH55" s="399"/>
      <c r="AI55" s="399"/>
      <c r="AJ55" s="387"/>
      <c r="AK55" s="399"/>
      <c r="AL55" s="399"/>
      <c r="AM55" s="387"/>
      <c r="AN55" s="399"/>
      <c r="AO55" s="399"/>
      <c r="AP55" s="399"/>
      <c r="AQ55" s="417"/>
      <c r="AR55" s="417"/>
      <c r="AS55" s="377"/>
      <c r="AT55" s="378"/>
      <c r="AU55" s="378"/>
      <c r="AV55" s="378"/>
      <c r="AW55" s="378"/>
      <c r="AX55" s="378"/>
      <c r="AY55" s="378"/>
      <c r="AZ55" s="378"/>
      <c r="BA55" s="410"/>
      <c r="BB55" s="410"/>
      <c r="BC55" s="410"/>
      <c r="BD55" s="410"/>
      <c r="BE55" s="410"/>
      <c r="BF55" s="410"/>
    </row>
    <row r="56" spans="1:58" s="411" customFormat="1" ht="14.25" hidden="1" customHeight="1">
      <c r="A56" s="409"/>
      <c r="B56" s="396" t="s">
        <v>53</v>
      </c>
      <c r="C56" s="397">
        <f t="shared" ref="C56:C63" si="200">L56+N56</f>
        <v>0</v>
      </c>
      <c r="D56" s="396">
        <v>17697</v>
      </c>
      <c r="E56" s="396">
        <v>4.3899999999999997</v>
      </c>
      <c r="F56" s="398">
        <f t="shared" ref="F56:F63" si="201">(E56*17697)/1000</f>
        <v>77.689829999999986</v>
      </c>
      <c r="G56" s="398">
        <f>F56*1.75</f>
        <v>135.95720249999997</v>
      </c>
      <c r="H56" s="398">
        <f t="shared" ref="H56:H63" si="202">G56-F56</f>
        <v>58.267372499999979</v>
      </c>
      <c r="I56" s="398">
        <f t="shared" ref="I56:I63" si="203">F56*1.25</f>
        <v>97.112287499999979</v>
      </c>
      <c r="J56" s="398">
        <f>I56*1.75</f>
        <v>169.94650312499996</v>
      </c>
      <c r="K56" s="398">
        <f t="shared" ref="K56:K63" si="204">J56-I56</f>
        <v>72.834215624999985</v>
      </c>
      <c r="L56" s="387"/>
      <c r="M56" s="399">
        <f t="shared" ref="M56:M63" si="205">L56*H56</f>
        <v>0</v>
      </c>
      <c r="N56" s="387"/>
      <c r="O56" s="399">
        <f t="shared" ref="O56:O63" si="206">N56*K56</f>
        <v>0</v>
      </c>
      <c r="P56" s="399">
        <f t="shared" ref="P56:P63" si="207">M56+O56</f>
        <v>0</v>
      </c>
      <c r="Q56" s="399">
        <f t="shared" ref="Q56:Q63" si="208">P56*10%</f>
        <v>0</v>
      </c>
      <c r="R56" s="387"/>
      <c r="S56" s="399">
        <f t="shared" ref="S56:S63" si="209">H56*30%</f>
        <v>17.480211749999992</v>
      </c>
      <c r="T56" s="399">
        <f t="shared" ref="T56:T63" si="210">R56*S56</f>
        <v>0</v>
      </c>
      <c r="U56" s="387"/>
      <c r="V56" s="399">
        <f t="shared" ref="V56:V63" si="211">K56*30%</f>
        <v>21.850264687499994</v>
      </c>
      <c r="W56" s="399">
        <f t="shared" ref="W56:W63" si="212">U56*V56</f>
        <v>0</v>
      </c>
      <c r="X56" s="387"/>
      <c r="Y56" s="399">
        <f t="shared" ref="Y56:Y63" si="213">H56*50%</f>
        <v>29.13368624999999</v>
      </c>
      <c r="Z56" s="399">
        <f t="shared" ref="Z56:Z63" si="214">X56*Y56</f>
        <v>0</v>
      </c>
      <c r="AA56" s="387"/>
      <c r="AB56" s="399">
        <f t="shared" ref="AB56:AB63" si="215">H56*30%</f>
        <v>17.480211749999992</v>
      </c>
      <c r="AC56" s="399">
        <f t="shared" ref="AC56:AC63" si="216">AA56*AB56</f>
        <v>0</v>
      </c>
      <c r="AD56" s="387"/>
      <c r="AE56" s="399">
        <f t="shared" ref="AE56:AE63" si="217">H56*20%</f>
        <v>11.653474499999996</v>
      </c>
      <c r="AF56" s="399">
        <f t="shared" ref="AF56:AF63" si="218">AD56*AE56</f>
        <v>0</v>
      </c>
      <c r="AG56" s="387"/>
      <c r="AH56" s="399">
        <f t="shared" ref="AH56:AH63" si="219">K56*50%</f>
        <v>36.417107812499992</v>
      </c>
      <c r="AI56" s="399">
        <f t="shared" ref="AI56:AI63" si="220">AG56*AH56</f>
        <v>0</v>
      </c>
      <c r="AJ56" s="387"/>
      <c r="AK56" s="399">
        <f t="shared" ref="AK56:AK63" si="221">K56*30%</f>
        <v>21.850264687499994</v>
      </c>
      <c r="AL56" s="399">
        <f t="shared" ref="AL56:AL63" si="222">AJ56*AK56</f>
        <v>0</v>
      </c>
      <c r="AM56" s="387"/>
      <c r="AN56" s="399">
        <f t="shared" ref="AN56:AN63" si="223">K56*20%</f>
        <v>14.566843124999998</v>
      </c>
      <c r="AO56" s="399">
        <f t="shared" ref="AO56:AO63" si="224">AM56*AN56</f>
        <v>0</v>
      </c>
      <c r="AP56" s="399">
        <f t="shared" ref="AP56:AP63" si="225">+Q56+T56+W56+Z56+AC56+AF56+AI56+AL56+AO56</f>
        <v>0</v>
      </c>
      <c r="AQ56" s="417">
        <f t="shared" ref="AQ56:AQ63" si="226">P56+AP56</f>
        <v>0</v>
      </c>
      <c r="AR56" s="417">
        <f>(AQ56*12)+P56</f>
        <v>0</v>
      </c>
      <c r="AS56" s="377"/>
      <c r="AT56" s="378"/>
      <c r="AU56" s="378"/>
      <c r="AV56" s="378"/>
      <c r="AW56" s="378"/>
      <c r="AX56" s="378"/>
      <c r="AY56" s="378"/>
      <c r="AZ56" s="378"/>
      <c r="BA56" s="410"/>
      <c r="BB56" s="410"/>
      <c r="BC56" s="410"/>
      <c r="BD56" s="410"/>
      <c r="BE56" s="410"/>
      <c r="BF56" s="410"/>
    </row>
    <row r="57" spans="1:58" s="411" customFormat="1" ht="14.25" hidden="1" customHeight="1">
      <c r="A57" s="390"/>
      <c r="B57" s="396" t="s">
        <v>340</v>
      </c>
      <c r="C57" s="397">
        <f t="shared" si="200"/>
        <v>0</v>
      </c>
      <c r="D57" s="396">
        <v>17697</v>
      </c>
      <c r="E57" s="396">
        <v>4.51</v>
      </c>
      <c r="F57" s="398">
        <f t="shared" si="201"/>
        <v>79.813469999999995</v>
      </c>
      <c r="G57" s="398">
        <f t="shared" ref="G57:G63" si="227">F57*1.75</f>
        <v>139.67357249999998</v>
      </c>
      <c r="H57" s="398">
        <f t="shared" si="202"/>
        <v>59.860102499999982</v>
      </c>
      <c r="I57" s="398">
        <f t="shared" si="203"/>
        <v>99.766837499999994</v>
      </c>
      <c r="J57" s="398">
        <f t="shared" ref="J57:J63" si="228">I57*1.75</f>
        <v>174.591965625</v>
      </c>
      <c r="K57" s="398">
        <f t="shared" si="204"/>
        <v>74.825128125000006</v>
      </c>
      <c r="L57" s="387"/>
      <c r="M57" s="399">
        <f t="shared" si="205"/>
        <v>0</v>
      </c>
      <c r="N57" s="387"/>
      <c r="O57" s="399">
        <f t="shared" si="206"/>
        <v>0</v>
      </c>
      <c r="P57" s="399">
        <f t="shared" si="207"/>
        <v>0</v>
      </c>
      <c r="Q57" s="399">
        <f t="shared" si="208"/>
        <v>0</v>
      </c>
      <c r="R57" s="387"/>
      <c r="S57" s="399">
        <f t="shared" si="209"/>
        <v>17.958030749999995</v>
      </c>
      <c r="T57" s="399">
        <f t="shared" si="210"/>
        <v>0</v>
      </c>
      <c r="U57" s="387"/>
      <c r="V57" s="399">
        <f t="shared" si="211"/>
        <v>22.4475384375</v>
      </c>
      <c r="W57" s="399">
        <f t="shared" si="212"/>
        <v>0</v>
      </c>
      <c r="X57" s="387"/>
      <c r="Y57" s="399">
        <f t="shared" si="213"/>
        <v>29.930051249999991</v>
      </c>
      <c r="Z57" s="399">
        <f t="shared" si="214"/>
        <v>0</v>
      </c>
      <c r="AA57" s="387"/>
      <c r="AB57" s="399">
        <f t="shared" si="215"/>
        <v>17.958030749999995</v>
      </c>
      <c r="AC57" s="399">
        <f t="shared" si="216"/>
        <v>0</v>
      </c>
      <c r="AD57" s="387"/>
      <c r="AE57" s="399">
        <f t="shared" si="217"/>
        <v>11.972020499999998</v>
      </c>
      <c r="AF57" s="399">
        <f t="shared" si="218"/>
        <v>0</v>
      </c>
      <c r="AG57" s="387"/>
      <c r="AH57" s="399">
        <f t="shared" si="219"/>
        <v>37.412564062500003</v>
      </c>
      <c r="AI57" s="399">
        <f t="shared" si="220"/>
        <v>0</v>
      </c>
      <c r="AJ57" s="387"/>
      <c r="AK57" s="399">
        <f t="shared" si="221"/>
        <v>22.4475384375</v>
      </c>
      <c r="AL57" s="399">
        <f t="shared" si="222"/>
        <v>0</v>
      </c>
      <c r="AM57" s="387"/>
      <c r="AN57" s="399">
        <f t="shared" si="223"/>
        <v>14.965025625000003</v>
      </c>
      <c r="AO57" s="399">
        <f t="shared" si="224"/>
        <v>0</v>
      </c>
      <c r="AP57" s="399">
        <f t="shared" si="225"/>
        <v>0</v>
      </c>
      <c r="AQ57" s="417">
        <f t="shared" si="226"/>
        <v>0</v>
      </c>
      <c r="AR57" s="417">
        <f>(AQ57*12)+P57</f>
        <v>0</v>
      </c>
      <c r="AS57" s="377"/>
      <c r="AT57" s="378"/>
      <c r="AU57" s="378"/>
      <c r="AV57" s="378"/>
      <c r="AW57" s="378"/>
      <c r="AX57" s="378"/>
      <c r="AY57" s="378"/>
      <c r="AZ57" s="378"/>
      <c r="BA57" s="410"/>
      <c r="BB57" s="410"/>
      <c r="BC57" s="410"/>
      <c r="BD57" s="410"/>
      <c r="BE57" s="410"/>
      <c r="BF57" s="410"/>
    </row>
    <row r="58" spans="1:58" s="411" customFormat="1" ht="14.25" hidden="1" customHeight="1">
      <c r="A58" s="390"/>
      <c r="B58" s="396" t="s">
        <v>341</v>
      </c>
      <c r="C58" s="397">
        <f t="shared" si="200"/>
        <v>0</v>
      </c>
      <c r="D58" s="396">
        <v>17697</v>
      </c>
      <c r="E58" s="396">
        <v>4.6399999999999997</v>
      </c>
      <c r="F58" s="398">
        <f t="shared" si="201"/>
        <v>82.114079999999987</v>
      </c>
      <c r="G58" s="398">
        <f t="shared" si="227"/>
        <v>143.69963999999999</v>
      </c>
      <c r="H58" s="398">
        <f t="shared" si="202"/>
        <v>61.585560000000001</v>
      </c>
      <c r="I58" s="398">
        <f t="shared" si="203"/>
        <v>102.64259999999999</v>
      </c>
      <c r="J58" s="398">
        <f t="shared" si="228"/>
        <v>179.62454999999997</v>
      </c>
      <c r="K58" s="398">
        <f t="shared" si="204"/>
        <v>76.981949999999983</v>
      </c>
      <c r="L58" s="387"/>
      <c r="M58" s="399">
        <f t="shared" si="205"/>
        <v>0</v>
      </c>
      <c r="N58" s="387"/>
      <c r="O58" s="399">
        <f t="shared" si="206"/>
        <v>0</v>
      </c>
      <c r="P58" s="399">
        <f t="shared" si="207"/>
        <v>0</v>
      </c>
      <c r="Q58" s="399">
        <f t="shared" si="208"/>
        <v>0</v>
      </c>
      <c r="R58" s="387"/>
      <c r="S58" s="399">
        <f t="shared" si="209"/>
        <v>18.475667999999999</v>
      </c>
      <c r="T58" s="399">
        <f t="shared" si="210"/>
        <v>0</v>
      </c>
      <c r="U58" s="387"/>
      <c r="V58" s="399">
        <f t="shared" si="211"/>
        <v>23.094584999999995</v>
      </c>
      <c r="W58" s="399">
        <f t="shared" si="212"/>
        <v>0</v>
      </c>
      <c r="X58" s="387"/>
      <c r="Y58" s="399">
        <f t="shared" si="213"/>
        <v>30.79278</v>
      </c>
      <c r="Z58" s="399">
        <f t="shared" si="214"/>
        <v>0</v>
      </c>
      <c r="AA58" s="387"/>
      <c r="AB58" s="399">
        <f t="shared" si="215"/>
        <v>18.475667999999999</v>
      </c>
      <c r="AC58" s="399">
        <f t="shared" si="216"/>
        <v>0</v>
      </c>
      <c r="AD58" s="387"/>
      <c r="AE58" s="399">
        <f t="shared" si="217"/>
        <v>12.317112000000002</v>
      </c>
      <c r="AF58" s="399">
        <f t="shared" si="218"/>
        <v>0</v>
      </c>
      <c r="AG58" s="387"/>
      <c r="AH58" s="399">
        <f t="shared" si="219"/>
        <v>38.490974999999992</v>
      </c>
      <c r="AI58" s="399">
        <f t="shared" si="220"/>
        <v>0</v>
      </c>
      <c r="AJ58" s="387"/>
      <c r="AK58" s="399">
        <f t="shared" si="221"/>
        <v>23.094584999999995</v>
      </c>
      <c r="AL58" s="399">
        <f t="shared" si="222"/>
        <v>0</v>
      </c>
      <c r="AM58" s="387"/>
      <c r="AN58" s="399">
        <f t="shared" si="223"/>
        <v>15.396389999999997</v>
      </c>
      <c r="AO58" s="399">
        <f t="shared" si="224"/>
        <v>0</v>
      </c>
      <c r="AP58" s="399">
        <f t="shared" si="225"/>
        <v>0</v>
      </c>
      <c r="AQ58" s="417">
        <f t="shared" si="226"/>
        <v>0</v>
      </c>
      <c r="AR58" s="417">
        <f t="shared" ref="AR58:AR63" si="229">(AQ58*12)+P58</f>
        <v>0</v>
      </c>
      <c r="AS58" s="377"/>
      <c r="AT58" s="378"/>
      <c r="AU58" s="378"/>
      <c r="AV58" s="378"/>
      <c r="AW58" s="378"/>
      <c r="AX58" s="378"/>
      <c r="AY58" s="378"/>
      <c r="AZ58" s="378"/>
      <c r="BA58" s="410"/>
      <c r="BB58" s="410"/>
      <c r="BC58" s="410"/>
      <c r="BD58" s="410"/>
      <c r="BE58" s="410"/>
      <c r="BF58" s="410"/>
    </row>
    <row r="59" spans="1:58" s="411" customFormat="1" ht="14.25" hidden="1" customHeight="1">
      <c r="A59" s="390"/>
      <c r="B59" s="396" t="s">
        <v>342</v>
      </c>
      <c r="C59" s="397">
        <f t="shared" si="200"/>
        <v>0</v>
      </c>
      <c r="D59" s="396">
        <v>17697</v>
      </c>
      <c r="E59" s="396">
        <v>4.78</v>
      </c>
      <c r="F59" s="398">
        <f t="shared" si="201"/>
        <v>84.591660000000005</v>
      </c>
      <c r="G59" s="398">
        <f t="shared" si="227"/>
        <v>148.035405</v>
      </c>
      <c r="H59" s="398">
        <f t="shared" si="202"/>
        <v>63.443744999999993</v>
      </c>
      <c r="I59" s="398">
        <f t="shared" si="203"/>
        <v>105.739575</v>
      </c>
      <c r="J59" s="398">
        <f t="shared" si="228"/>
        <v>185.04425624999999</v>
      </c>
      <c r="K59" s="398">
        <f t="shared" si="204"/>
        <v>79.304681249999987</v>
      </c>
      <c r="L59" s="387"/>
      <c r="M59" s="399">
        <f t="shared" si="205"/>
        <v>0</v>
      </c>
      <c r="N59" s="387"/>
      <c r="O59" s="399">
        <f t="shared" si="206"/>
        <v>0</v>
      </c>
      <c r="P59" s="399">
        <f t="shared" si="207"/>
        <v>0</v>
      </c>
      <c r="Q59" s="399">
        <f t="shared" si="208"/>
        <v>0</v>
      </c>
      <c r="R59" s="387"/>
      <c r="S59" s="399">
        <f t="shared" si="209"/>
        <v>19.033123499999999</v>
      </c>
      <c r="T59" s="399">
        <f t="shared" si="210"/>
        <v>0</v>
      </c>
      <c r="U59" s="387"/>
      <c r="V59" s="399">
        <f t="shared" si="211"/>
        <v>23.791404374999995</v>
      </c>
      <c r="W59" s="399">
        <f t="shared" si="212"/>
        <v>0</v>
      </c>
      <c r="X59" s="387"/>
      <c r="Y59" s="399">
        <f t="shared" si="213"/>
        <v>31.721872499999996</v>
      </c>
      <c r="Z59" s="399">
        <f t="shared" si="214"/>
        <v>0</v>
      </c>
      <c r="AA59" s="387"/>
      <c r="AB59" s="399">
        <f t="shared" si="215"/>
        <v>19.033123499999999</v>
      </c>
      <c r="AC59" s="399">
        <f t="shared" si="216"/>
        <v>0</v>
      </c>
      <c r="AD59" s="387"/>
      <c r="AE59" s="399">
        <f t="shared" si="217"/>
        <v>12.688749</v>
      </c>
      <c r="AF59" s="399">
        <f t="shared" si="218"/>
        <v>0</v>
      </c>
      <c r="AG59" s="387"/>
      <c r="AH59" s="399">
        <f t="shared" si="219"/>
        <v>39.652340624999994</v>
      </c>
      <c r="AI59" s="399">
        <f t="shared" si="220"/>
        <v>0</v>
      </c>
      <c r="AJ59" s="387"/>
      <c r="AK59" s="399">
        <f t="shared" si="221"/>
        <v>23.791404374999995</v>
      </c>
      <c r="AL59" s="399">
        <f t="shared" si="222"/>
        <v>0</v>
      </c>
      <c r="AM59" s="387"/>
      <c r="AN59" s="399">
        <f t="shared" si="223"/>
        <v>15.860936249999998</v>
      </c>
      <c r="AO59" s="399">
        <f t="shared" si="224"/>
        <v>0</v>
      </c>
      <c r="AP59" s="399">
        <f t="shared" si="225"/>
        <v>0</v>
      </c>
      <c r="AQ59" s="417">
        <f t="shared" si="226"/>
        <v>0</v>
      </c>
      <c r="AR59" s="417">
        <f t="shared" si="229"/>
        <v>0</v>
      </c>
      <c r="AS59" s="377"/>
      <c r="AT59" s="378"/>
      <c r="AU59" s="378"/>
      <c r="AV59" s="378"/>
      <c r="AW59" s="378"/>
      <c r="AX59" s="378"/>
      <c r="AY59" s="378"/>
      <c r="AZ59" s="378"/>
      <c r="BA59" s="410"/>
      <c r="BB59" s="410"/>
      <c r="BC59" s="410"/>
      <c r="BD59" s="410"/>
      <c r="BE59" s="410"/>
      <c r="BF59" s="410"/>
    </row>
    <row r="60" spans="1:58" s="411" customFormat="1" ht="14.25" hidden="1" customHeight="1">
      <c r="A60" s="390" t="s">
        <v>350</v>
      </c>
      <c r="B60" s="400" t="s">
        <v>343</v>
      </c>
      <c r="C60" s="397">
        <f t="shared" si="200"/>
        <v>0</v>
      </c>
      <c r="D60" s="396">
        <v>17697</v>
      </c>
      <c r="E60" s="396">
        <v>4.91</v>
      </c>
      <c r="F60" s="398">
        <f t="shared" si="201"/>
        <v>86.892270000000011</v>
      </c>
      <c r="G60" s="398">
        <f t="shared" si="227"/>
        <v>152.06147250000001</v>
      </c>
      <c r="H60" s="398">
        <f t="shared" si="202"/>
        <v>65.169202499999997</v>
      </c>
      <c r="I60" s="398">
        <f t="shared" si="203"/>
        <v>108.61533750000001</v>
      </c>
      <c r="J60" s="398">
        <f t="shared" si="228"/>
        <v>190.07684062500002</v>
      </c>
      <c r="K60" s="398">
        <f t="shared" si="204"/>
        <v>81.461503125000007</v>
      </c>
      <c r="L60" s="387"/>
      <c r="M60" s="399">
        <f t="shared" si="205"/>
        <v>0</v>
      </c>
      <c r="N60" s="387"/>
      <c r="O60" s="399">
        <f t="shared" si="206"/>
        <v>0</v>
      </c>
      <c r="P60" s="399">
        <f t="shared" si="207"/>
        <v>0</v>
      </c>
      <c r="Q60" s="399">
        <f t="shared" si="208"/>
        <v>0</v>
      </c>
      <c r="R60" s="387"/>
      <c r="S60" s="399">
        <f t="shared" si="209"/>
        <v>19.550760749999998</v>
      </c>
      <c r="T60" s="399">
        <f t="shared" si="210"/>
        <v>0</v>
      </c>
      <c r="U60" s="387"/>
      <c r="V60" s="399">
        <f t="shared" si="211"/>
        <v>24.438450937500001</v>
      </c>
      <c r="W60" s="399">
        <f t="shared" si="212"/>
        <v>0</v>
      </c>
      <c r="X60" s="387"/>
      <c r="Y60" s="399">
        <f t="shared" si="213"/>
        <v>32.584601249999999</v>
      </c>
      <c r="Z60" s="399">
        <f t="shared" si="214"/>
        <v>0</v>
      </c>
      <c r="AA60" s="387"/>
      <c r="AB60" s="399">
        <f t="shared" si="215"/>
        <v>19.550760749999998</v>
      </c>
      <c r="AC60" s="399">
        <f t="shared" si="216"/>
        <v>0</v>
      </c>
      <c r="AD60" s="387"/>
      <c r="AE60" s="399">
        <f t="shared" si="217"/>
        <v>13.0338405</v>
      </c>
      <c r="AF60" s="399">
        <f t="shared" si="218"/>
        <v>0</v>
      </c>
      <c r="AG60" s="387"/>
      <c r="AH60" s="399">
        <f t="shared" si="219"/>
        <v>40.730751562500004</v>
      </c>
      <c r="AI60" s="399">
        <f t="shared" si="220"/>
        <v>0</v>
      </c>
      <c r="AJ60" s="387"/>
      <c r="AK60" s="399">
        <f t="shared" si="221"/>
        <v>24.438450937500001</v>
      </c>
      <c r="AL60" s="399">
        <f t="shared" si="222"/>
        <v>0</v>
      </c>
      <c r="AM60" s="387"/>
      <c r="AN60" s="399">
        <f t="shared" si="223"/>
        <v>16.292300625000003</v>
      </c>
      <c r="AO60" s="399">
        <f t="shared" si="224"/>
        <v>0</v>
      </c>
      <c r="AP60" s="399">
        <f t="shared" si="225"/>
        <v>0</v>
      </c>
      <c r="AQ60" s="417">
        <f t="shared" si="226"/>
        <v>0</v>
      </c>
      <c r="AR60" s="417">
        <f t="shared" si="229"/>
        <v>0</v>
      </c>
      <c r="AS60" s="377"/>
      <c r="AT60" s="378"/>
      <c r="AU60" s="378"/>
      <c r="AV60" s="378"/>
      <c r="AW60" s="378"/>
      <c r="AX60" s="378"/>
      <c r="AY60" s="378"/>
      <c r="AZ60" s="378"/>
      <c r="BA60" s="410"/>
      <c r="BB60" s="410"/>
      <c r="BC60" s="410"/>
      <c r="BD60" s="410"/>
      <c r="BE60" s="410"/>
      <c r="BF60" s="410"/>
    </row>
    <row r="61" spans="1:58" s="411" customFormat="1" ht="14.25" hidden="1" customHeight="1">
      <c r="A61" s="390"/>
      <c r="B61" s="396" t="s">
        <v>344</v>
      </c>
      <c r="C61" s="397">
        <f t="shared" si="200"/>
        <v>0</v>
      </c>
      <c r="D61" s="396">
        <v>17697</v>
      </c>
      <c r="E61" s="396">
        <v>5.04</v>
      </c>
      <c r="F61" s="398">
        <f t="shared" si="201"/>
        <v>89.192880000000002</v>
      </c>
      <c r="G61" s="398">
        <f t="shared" si="227"/>
        <v>156.08753999999999</v>
      </c>
      <c r="H61" s="398">
        <f t="shared" si="202"/>
        <v>66.894659999999988</v>
      </c>
      <c r="I61" s="398">
        <f t="shared" si="203"/>
        <v>111.4911</v>
      </c>
      <c r="J61" s="398">
        <f t="shared" si="228"/>
        <v>195.10942500000002</v>
      </c>
      <c r="K61" s="398">
        <f t="shared" si="204"/>
        <v>83.618325000000013</v>
      </c>
      <c r="L61" s="387"/>
      <c r="M61" s="399">
        <f t="shared" si="205"/>
        <v>0</v>
      </c>
      <c r="N61" s="387"/>
      <c r="O61" s="399">
        <f t="shared" si="206"/>
        <v>0</v>
      </c>
      <c r="P61" s="399">
        <f t="shared" si="207"/>
        <v>0</v>
      </c>
      <c r="Q61" s="399">
        <f t="shared" si="208"/>
        <v>0</v>
      </c>
      <c r="R61" s="387"/>
      <c r="S61" s="399">
        <f t="shared" si="209"/>
        <v>20.068397999999995</v>
      </c>
      <c r="T61" s="399">
        <f t="shared" si="210"/>
        <v>0</v>
      </c>
      <c r="U61" s="387"/>
      <c r="V61" s="399">
        <f t="shared" si="211"/>
        <v>25.085497500000002</v>
      </c>
      <c r="W61" s="399">
        <f t="shared" si="212"/>
        <v>0</v>
      </c>
      <c r="X61" s="387"/>
      <c r="Y61" s="399">
        <f t="shared" si="213"/>
        <v>33.447329999999994</v>
      </c>
      <c r="Z61" s="399">
        <f t="shared" si="214"/>
        <v>0</v>
      </c>
      <c r="AA61" s="387"/>
      <c r="AB61" s="399">
        <f t="shared" si="215"/>
        <v>20.068397999999995</v>
      </c>
      <c r="AC61" s="399">
        <f t="shared" si="216"/>
        <v>0</v>
      </c>
      <c r="AD61" s="387"/>
      <c r="AE61" s="399">
        <f t="shared" si="217"/>
        <v>13.378931999999999</v>
      </c>
      <c r="AF61" s="399">
        <f t="shared" si="218"/>
        <v>0</v>
      </c>
      <c r="AG61" s="387"/>
      <c r="AH61" s="399">
        <f t="shared" si="219"/>
        <v>41.809162500000006</v>
      </c>
      <c r="AI61" s="399">
        <f t="shared" si="220"/>
        <v>0</v>
      </c>
      <c r="AJ61" s="387"/>
      <c r="AK61" s="399">
        <f t="shared" si="221"/>
        <v>25.085497500000002</v>
      </c>
      <c r="AL61" s="399">
        <f t="shared" si="222"/>
        <v>0</v>
      </c>
      <c r="AM61" s="387"/>
      <c r="AN61" s="399">
        <f t="shared" si="223"/>
        <v>16.723665000000004</v>
      </c>
      <c r="AO61" s="399">
        <f t="shared" si="224"/>
        <v>0</v>
      </c>
      <c r="AP61" s="399">
        <f t="shared" si="225"/>
        <v>0</v>
      </c>
      <c r="AQ61" s="417">
        <f t="shared" si="226"/>
        <v>0</v>
      </c>
      <c r="AR61" s="417">
        <f t="shared" si="229"/>
        <v>0</v>
      </c>
      <c r="AS61" s="377"/>
      <c r="AT61" s="378"/>
      <c r="AU61" s="378"/>
      <c r="AV61" s="378"/>
      <c r="AW61" s="378"/>
      <c r="AX61" s="378"/>
      <c r="AY61" s="378"/>
      <c r="AZ61" s="378"/>
      <c r="BA61" s="410"/>
      <c r="BB61" s="410"/>
      <c r="BC61" s="410"/>
      <c r="BD61" s="410"/>
      <c r="BE61" s="410"/>
      <c r="BF61" s="410"/>
    </row>
    <row r="62" spans="1:58" s="411" customFormat="1" ht="14.25" hidden="1" customHeight="1">
      <c r="A62" s="390"/>
      <c r="B62" s="396" t="s">
        <v>345</v>
      </c>
      <c r="C62" s="397">
        <f t="shared" si="200"/>
        <v>0</v>
      </c>
      <c r="D62" s="396">
        <v>17697</v>
      </c>
      <c r="E62" s="396">
        <v>5.18</v>
      </c>
      <c r="F62" s="398">
        <f t="shared" si="201"/>
        <v>91.670459999999991</v>
      </c>
      <c r="G62" s="398">
        <f t="shared" si="227"/>
        <v>160.42330499999997</v>
      </c>
      <c r="H62" s="398">
        <f t="shared" si="202"/>
        <v>68.752844999999979</v>
      </c>
      <c r="I62" s="398">
        <f t="shared" si="203"/>
        <v>114.58807499999999</v>
      </c>
      <c r="J62" s="398">
        <f t="shared" si="228"/>
        <v>200.52913124999998</v>
      </c>
      <c r="K62" s="398">
        <f t="shared" si="204"/>
        <v>85.941056249999988</v>
      </c>
      <c r="L62" s="387"/>
      <c r="M62" s="399">
        <f t="shared" si="205"/>
        <v>0</v>
      </c>
      <c r="N62" s="387"/>
      <c r="O62" s="399">
        <f t="shared" si="206"/>
        <v>0</v>
      </c>
      <c r="P62" s="399">
        <f t="shared" si="207"/>
        <v>0</v>
      </c>
      <c r="Q62" s="399">
        <f t="shared" si="208"/>
        <v>0</v>
      </c>
      <c r="R62" s="387"/>
      <c r="S62" s="399">
        <f t="shared" si="209"/>
        <v>20.625853499999995</v>
      </c>
      <c r="T62" s="399">
        <f t="shared" si="210"/>
        <v>0</v>
      </c>
      <c r="U62" s="387"/>
      <c r="V62" s="399">
        <f t="shared" si="211"/>
        <v>25.782316874999996</v>
      </c>
      <c r="W62" s="399">
        <f t="shared" si="212"/>
        <v>0</v>
      </c>
      <c r="X62" s="387"/>
      <c r="Y62" s="399">
        <f t="shared" si="213"/>
        <v>34.37642249999999</v>
      </c>
      <c r="Z62" s="399">
        <f t="shared" si="214"/>
        <v>0</v>
      </c>
      <c r="AA62" s="387"/>
      <c r="AB62" s="399">
        <f t="shared" si="215"/>
        <v>20.625853499999995</v>
      </c>
      <c r="AC62" s="399">
        <f t="shared" si="216"/>
        <v>0</v>
      </c>
      <c r="AD62" s="387"/>
      <c r="AE62" s="399">
        <f t="shared" si="217"/>
        <v>13.750568999999997</v>
      </c>
      <c r="AF62" s="399">
        <f t="shared" si="218"/>
        <v>0</v>
      </c>
      <c r="AG62" s="387"/>
      <c r="AH62" s="399">
        <f t="shared" si="219"/>
        <v>42.970528124999994</v>
      </c>
      <c r="AI62" s="399">
        <f t="shared" si="220"/>
        <v>0</v>
      </c>
      <c r="AJ62" s="387"/>
      <c r="AK62" s="399">
        <f t="shared" si="221"/>
        <v>25.782316874999996</v>
      </c>
      <c r="AL62" s="399">
        <f t="shared" si="222"/>
        <v>0</v>
      </c>
      <c r="AM62" s="387"/>
      <c r="AN62" s="399">
        <f t="shared" si="223"/>
        <v>17.188211249999998</v>
      </c>
      <c r="AO62" s="399">
        <f t="shared" si="224"/>
        <v>0</v>
      </c>
      <c r="AP62" s="399">
        <f t="shared" si="225"/>
        <v>0</v>
      </c>
      <c r="AQ62" s="417">
        <f t="shared" si="226"/>
        <v>0</v>
      </c>
      <c r="AR62" s="417">
        <f t="shared" si="229"/>
        <v>0</v>
      </c>
      <c r="AS62" s="377"/>
      <c r="AT62" s="378"/>
      <c r="AU62" s="378"/>
      <c r="AV62" s="378"/>
      <c r="AW62" s="378"/>
      <c r="AX62" s="378"/>
      <c r="AY62" s="378"/>
      <c r="AZ62" s="378"/>
      <c r="BA62" s="410"/>
      <c r="BB62" s="410"/>
      <c r="BC62" s="410"/>
      <c r="BD62" s="410"/>
      <c r="BE62" s="410"/>
      <c r="BF62" s="410"/>
    </row>
    <row r="63" spans="1:58" s="411" customFormat="1" ht="14.25" hidden="1" customHeight="1">
      <c r="A63" s="390"/>
      <c r="B63" s="396" t="s">
        <v>346</v>
      </c>
      <c r="C63" s="397">
        <f t="shared" si="200"/>
        <v>0</v>
      </c>
      <c r="D63" s="396">
        <v>17697</v>
      </c>
      <c r="E63" s="396">
        <v>5.33</v>
      </c>
      <c r="F63" s="398">
        <f t="shared" si="201"/>
        <v>94.325009999999992</v>
      </c>
      <c r="G63" s="398">
        <f t="shared" si="227"/>
        <v>165.06876749999998</v>
      </c>
      <c r="H63" s="398">
        <f t="shared" si="202"/>
        <v>70.743757499999987</v>
      </c>
      <c r="I63" s="398">
        <f t="shared" si="203"/>
        <v>117.9062625</v>
      </c>
      <c r="J63" s="398">
        <f t="shared" si="228"/>
        <v>206.33595937499999</v>
      </c>
      <c r="K63" s="398">
        <f t="shared" si="204"/>
        <v>88.429696874999991</v>
      </c>
      <c r="L63" s="387"/>
      <c r="M63" s="399">
        <f t="shared" si="205"/>
        <v>0</v>
      </c>
      <c r="N63" s="387"/>
      <c r="O63" s="399">
        <f t="shared" si="206"/>
        <v>0</v>
      </c>
      <c r="P63" s="399">
        <f t="shared" si="207"/>
        <v>0</v>
      </c>
      <c r="Q63" s="399">
        <f t="shared" si="208"/>
        <v>0</v>
      </c>
      <c r="R63" s="387"/>
      <c r="S63" s="399">
        <f t="shared" si="209"/>
        <v>21.223127249999994</v>
      </c>
      <c r="T63" s="399">
        <f t="shared" si="210"/>
        <v>0</v>
      </c>
      <c r="U63" s="387"/>
      <c r="V63" s="399">
        <f t="shared" si="211"/>
        <v>26.528909062499995</v>
      </c>
      <c r="W63" s="399">
        <f t="shared" si="212"/>
        <v>0</v>
      </c>
      <c r="X63" s="387"/>
      <c r="Y63" s="399">
        <f t="shared" si="213"/>
        <v>35.371878749999993</v>
      </c>
      <c r="Z63" s="399">
        <f t="shared" si="214"/>
        <v>0</v>
      </c>
      <c r="AA63" s="387"/>
      <c r="AB63" s="399">
        <f t="shared" si="215"/>
        <v>21.223127249999994</v>
      </c>
      <c r="AC63" s="399">
        <f t="shared" si="216"/>
        <v>0</v>
      </c>
      <c r="AD63" s="387"/>
      <c r="AE63" s="399">
        <f t="shared" si="217"/>
        <v>14.148751499999998</v>
      </c>
      <c r="AF63" s="399">
        <f t="shared" si="218"/>
        <v>0</v>
      </c>
      <c r="AG63" s="387"/>
      <c r="AH63" s="399">
        <f t="shared" si="219"/>
        <v>44.214848437499995</v>
      </c>
      <c r="AI63" s="399">
        <f t="shared" si="220"/>
        <v>0</v>
      </c>
      <c r="AJ63" s="387"/>
      <c r="AK63" s="399">
        <f t="shared" si="221"/>
        <v>26.528909062499995</v>
      </c>
      <c r="AL63" s="399">
        <f t="shared" si="222"/>
        <v>0</v>
      </c>
      <c r="AM63" s="387"/>
      <c r="AN63" s="399">
        <f t="shared" si="223"/>
        <v>17.685939375</v>
      </c>
      <c r="AO63" s="399">
        <f t="shared" si="224"/>
        <v>0</v>
      </c>
      <c r="AP63" s="399">
        <f t="shared" si="225"/>
        <v>0</v>
      </c>
      <c r="AQ63" s="417">
        <f t="shared" si="226"/>
        <v>0</v>
      </c>
      <c r="AR63" s="417">
        <f t="shared" si="229"/>
        <v>0</v>
      </c>
      <c r="AS63" s="377"/>
      <c r="AT63" s="378"/>
      <c r="AU63" s="378"/>
      <c r="AV63" s="378"/>
      <c r="AW63" s="378"/>
      <c r="AX63" s="378"/>
      <c r="AY63" s="378"/>
      <c r="AZ63" s="378"/>
      <c r="BA63" s="410"/>
      <c r="BB63" s="410"/>
      <c r="BC63" s="410"/>
      <c r="BD63" s="410"/>
      <c r="BE63" s="410"/>
      <c r="BF63" s="410"/>
    </row>
    <row r="64" spans="1:58" s="411" customFormat="1" ht="14.25" hidden="1" customHeight="1">
      <c r="A64" s="396"/>
      <c r="B64" s="396" t="s">
        <v>348</v>
      </c>
      <c r="C64" s="397">
        <f>SUM(C56:C63)</f>
        <v>0</v>
      </c>
      <c r="D64" s="396"/>
      <c r="E64" s="396"/>
      <c r="F64" s="398">
        <f t="shared" ref="F64:R64" si="230">SUM(F56:F63)</f>
        <v>686.28965999999991</v>
      </c>
      <c r="G64" s="398">
        <f t="shared" si="230"/>
        <v>1201.006905</v>
      </c>
      <c r="H64" s="398">
        <f t="shared" si="230"/>
        <v>514.71724499999993</v>
      </c>
      <c r="I64" s="398">
        <f t="shared" si="230"/>
        <v>857.862075</v>
      </c>
      <c r="J64" s="398">
        <f t="shared" si="230"/>
        <v>1501.25863125</v>
      </c>
      <c r="K64" s="398">
        <f t="shared" si="230"/>
        <v>643.39655625</v>
      </c>
      <c r="L64" s="387">
        <f t="shared" si="230"/>
        <v>0</v>
      </c>
      <c r="M64" s="399">
        <f t="shared" si="230"/>
        <v>0</v>
      </c>
      <c r="N64" s="387">
        <f t="shared" si="230"/>
        <v>0</v>
      </c>
      <c r="O64" s="399">
        <f t="shared" si="230"/>
        <v>0</v>
      </c>
      <c r="P64" s="399">
        <f t="shared" si="230"/>
        <v>0</v>
      </c>
      <c r="Q64" s="399">
        <f t="shared" si="230"/>
        <v>0</v>
      </c>
      <c r="R64" s="387">
        <f t="shared" si="230"/>
        <v>0</v>
      </c>
      <c r="S64" s="399"/>
      <c r="T64" s="399">
        <f t="shared" ref="T64:U64" si="231">SUM(T56:T63)</f>
        <v>0</v>
      </c>
      <c r="U64" s="387">
        <f t="shared" si="231"/>
        <v>0</v>
      </c>
      <c r="V64" s="399"/>
      <c r="W64" s="399">
        <f t="shared" ref="W64:X64" si="232">SUM(W56:W63)</f>
        <v>0</v>
      </c>
      <c r="X64" s="387">
        <f t="shared" si="232"/>
        <v>0</v>
      </c>
      <c r="Y64" s="399"/>
      <c r="Z64" s="399">
        <f t="shared" ref="Z64:AA64" si="233">SUM(Z56:Z63)</f>
        <v>0</v>
      </c>
      <c r="AA64" s="387">
        <f t="shared" si="233"/>
        <v>0</v>
      </c>
      <c r="AB64" s="399"/>
      <c r="AC64" s="399">
        <f t="shared" ref="AC64:AD64" si="234">SUM(AC56:AC63)</f>
        <v>0</v>
      </c>
      <c r="AD64" s="387">
        <f t="shared" si="234"/>
        <v>0</v>
      </c>
      <c r="AE64" s="399"/>
      <c r="AF64" s="399">
        <f t="shared" ref="AF64:AG64" si="235">SUM(AF56:AF63)</f>
        <v>0</v>
      </c>
      <c r="AG64" s="387">
        <f t="shared" si="235"/>
        <v>0</v>
      </c>
      <c r="AH64" s="399"/>
      <c r="AI64" s="399">
        <f t="shared" ref="AI64:AJ64" si="236">SUM(AI56:AI63)</f>
        <v>0</v>
      </c>
      <c r="AJ64" s="387">
        <f t="shared" si="236"/>
        <v>0</v>
      </c>
      <c r="AK64" s="399"/>
      <c r="AL64" s="399">
        <f t="shared" ref="AL64:AM64" si="237">SUM(AL56:AL63)</f>
        <v>0</v>
      </c>
      <c r="AM64" s="387">
        <f t="shared" si="237"/>
        <v>0</v>
      </c>
      <c r="AN64" s="399"/>
      <c r="AO64" s="399">
        <f>SUM(AO56:AO63)</f>
        <v>0</v>
      </c>
      <c r="AP64" s="399">
        <f t="shared" ref="AP64" si="238">SUM(AP56:AP63)</f>
        <v>0</v>
      </c>
      <c r="AQ64" s="417">
        <f>SUM(AQ56:AQ63)</f>
        <v>0</v>
      </c>
      <c r="AR64" s="417">
        <f t="shared" ref="AR64" si="239">SUM(AR56:AR63)</f>
        <v>0</v>
      </c>
      <c r="AS64" s="377"/>
      <c r="AT64" s="378"/>
      <c r="AU64" s="378"/>
      <c r="AV64" s="378"/>
      <c r="AW64" s="378"/>
      <c r="AX64" s="378"/>
      <c r="AY64" s="378"/>
      <c r="AZ64" s="378"/>
      <c r="BA64" s="410"/>
      <c r="BB64" s="410"/>
      <c r="BC64" s="410"/>
      <c r="BD64" s="410"/>
      <c r="BE64" s="410"/>
      <c r="BF64" s="410"/>
    </row>
    <row r="65" spans="1:58" s="411" customFormat="1" ht="14.25" hidden="1" customHeight="1">
      <c r="A65" s="415"/>
      <c r="B65" s="396"/>
      <c r="C65" s="396"/>
      <c r="D65" s="396"/>
      <c r="E65" s="396"/>
      <c r="F65" s="398"/>
      <c r="G65" s="416"/>
      <c r="H65" s="398"/>
      <c r="I65" s="398"/>
      <c r="J65" s="416"/>
      <c r="K65" s="398"/>
      <c r="L65" s="387"/>
      <c r="M65" s="399"/>
      <c r="N65" s="387"/>
      <c r="O65" s="399"/>
      <c r="P65" s="399"/>
      <c r="Q65" s="399"/>
      <c r="R65" s="387"/>
      <c r="S65" s="395"/>
      <c r="T65" s="395"/>
      <c r="U65" s="387"/>
      <c r="V65" s="395"/>
      <c r="W65" s="395"/>
      <c r="X65" s="387"/>
      <c r="Y65" s="399"/>
      <c r="Z65" s="399"/>
      <c r="AA65" s="387"/>
      <c r="AB65" s="399"/>
      <c r="AC65" s="399"/>
      <c r="AD65" s="387"/>
      <c r="AE65" s="399"/>
      <c r="AF65" s="399"/>
      <c r="AG65" s="387"/>
      <c r="AH65" s="399"/>
      <c r="AI65" s="399"/>
      <c r="AJ65" s="387"/>
      <c r="AK65" s="399"/>
      <c r="AL65" s="399"/>
      <c r="AM65" s="387"/>
      <c r="AN65" s="399"/>
      <c r="AO65" s="399"/>
      <c r="AP65" s="399"/>
      <c r="AQ65" s="417"/>
      <c r="AR65" s="417"/>
      <c r="AS65" s="377"/>
      <c r="AT65" s="378"/>
      <c r="AU65" s="378"/>
      <c r="AV65" s="378"/>
      <c r="AW65" s="378"/>
      <c r="AX65" s="378"/>
      <c r="AY65" s="378"/>
      <c r="AZ65" s="378"/>
      <c r="BA65" s="410"/>
      <c r="BB65" s="410"/>
      <c r="BC65" s="410"/>
      <c r="BD65" s="410"/>
      <c r="BE65" s="410"/>
      <c r="BF65" s="410"/>
    </row>
    <row r="66" spans="1:58" s="411" customFormat="1" ht="14.25" hidden="1" customHeight="1">
      <c r="A66" s="409"/>
      <c r="B66" s="396" t="s">
        <v>53</v>
      </c>
      <c r="C66" s="397">
        <f t="shared" ref="C66:C73" si="240">L66+N66</f>
        <v>0</v>
      </c>
      <c r="D66" s="396">
        <v>17697</v>
      </c>
      <c r="E66" s="396">
        <v>4.34</v>
      </c>
      <c r="F66" s="398">
        <f t="shared" ref="F66:F73" si="241">(E66*17697)/1000</f>
        <v>76.80498</v>
      </c>
      <c r="G66" s="398">
        <f>F66*1.75</f>
        <v>134.408715</v>
      </c>
      <c r="H66" s="398">
        <f t="shared" ref="H66:H73" si="242">G66-F66</f>
        <v>57.603735</v>
      </c>
      <c r="I66" s="398">
        <f t="shared" ref="I66:I73" si="243">F66*1.25</f>
        <v>96.006225000000001</v>
      </c>
      <c r="J66" s="398">
        <f>I66*1.75</f>
        <v>168.01089375000001</v>
      </c>
      <c r="K66" s="398">
        <f t="shared" ref="K66:K73" si="244">J66-I66</f>
        <v>72.004668750000008</v>
      </c>
      <c r="L66" s="387"/>
      <c r="M66" s="399">
        <f t="shared" ref="M66:M73" si="245">L66*H66</f>
        <v>0</v>
      </c>
      <c r="N66" s="387"/>
      <c r="O66" s="399">
        <f t="shared" ref="O66:O73" si="246">N66*K66</f>
        <v>0</v>
      </c>
      <c r="P66" s="399">
        <f t="shared" ref="P66:P73" si="247">M66+O66</f>
        <v>0</v>
      </c>
      <c r="Q66" s="399">
        <f t="shared" ref="Q66:Q74" si="248">P66*10%</f>
        <v>0</v>
      </c>
      <c r="R66" s="387"/>
      <c r="S66" s="399">
        <f t="shared" ref="S66:S73" si="249">H66*30%</f>
        <v>17.2811205</v>
      </c>
      <c r="T66" s="399">
        <f t="shared" ref="T66:T73" si="250">R66*S66</f>
        <v>0</v>
      </c>
      <c r="U66" s="387"/>
      <c r="V66" s="399">
        <f t="shared" ref="V66:V73" si="251">K66*30%</f>
        <v>21.601400625</v>
      </c>
      <c r="W66" s="399">
        <f t="shared" ref="W66:W73" si="252">U66*V66</f>
        <v>0</v>
      </c>
      <c r="X66" s="387"/>
      <c r="Y66" s="399">
        <f t="shared" ref="Y66:Y73" si="253">H66*50%</f>
        <v>28.8018675</v>
      </c>
      <c r="Z66" s="399">
        <f t="shared" ref="Z66:Z73" si="254">X66*Y66</f>
        <v>0</v>
      </c>
      <c r="AA66" s="387"/>
      <c r="AB66" s="399">
        <f t="shared" ref="AB66:AB73" si="255">H66*30%</f>
        <v>17.2811205</v>
      </c>
      <c r="AC66" s="399">
        <f t="shared" ref="AC66:AC73" si="256">AA66*AB66</f>
        <v>0</v>
      </c>
      <c r="AD66" s="387"/>
      <c r="AE66" s="399">
        <f t="shared" ref="AE66:AE73" si="257">H66*20%</f>
        <v>11.520747</v>
      </c>
      <c r="AF66" s="399">
        <f t="shared" ref="AF66:AF73" si="258">AD66*AE66</f>
        <v>0</v>
      </c>
      <c r="AG66" s="387"/>
      <c r="AH66" s="399">
        <f t="shared" ref="AH66:AH73" si="259">K66*50%</f>
        <v>36.002334375000004</v>
      </c>
      <c r="AI66" s="399">
        <f t="shared" ref="AI66:AI73" si="260">AG66*AH66</f>
        <v>0</v>
      </c>
      <c r="AJ66" s="387"/>
      <c r="AK66" s="399">
        <f t="shared" ref="AK66:AK73" si="261">K66*30%</f>
        <v>21.601400625</v>
      </c>
      <c r="AL66" s="399">
        <f t="shared" ref="AL66:AL73" si="262">AJ66*AK66</f>
        <v>0</v>
      </c>
      <c r="AM66" s="387"/>
      <c r="AN66" s="399">
        <f t="shared" ref="AN66:AN73" si="263">K66*20%</f>
        <v>14.400933750000002</v>
      </c>
      <c r="AO66" s="399">
        <f t="shared" ref="AO66:AO73" si="264">AM66*AN66</f>
        <v>0</v>
      </c>
      <c r="AP66" s="399">
        <f t="shared" ref="AP66:AP73" si="265">+Q66+T66+W66+Z66+AC66+AF66+AI66+AL66+AO66</f>
        <v>0</v>
      </c>
      <c r="AQ66" s="417">
        <f t="shared" ref="AQ66:AQ73" si="266">P66+AP66</f>
        <v>0</v>
      </c>
      <c r="AR66" s="417">
        <f>(AQ66*12)+P66</f>
        <v>0</v>
      </c>
      <c r="AS66" s="377"/>
      <c r="AT66" s="378"/>
      <c r="AU66" s="378"/>
      <c r="AV66" s="378"/>
      <c r="AW66" s="378"/>
      <c r="AX66" s="378"/>
      <c r="AY66" s="378"/>
      <c r="AZ66" s="378"/>
      <c r="BA66" s="410"/>
      <c r="BB66" s="410"/>
      <c r="BC66" s="410"/>
      <c r="BD66" s="410"/>
      <c r="BE66" s="410"/>
      <c r="BF66" s="410"/>
    </row>
    <row r="67" spans="1:58" s="411" customFormat="1" ht="14.25" hidden="1" customHeight="1">
      <c r="A67" s="390"/>
      <c r="B67" s="396" t="s">
        <v>340</v>
      </c>
      <c r="C67" s="397">
        <f t="shared" si="240"/>
        <v>0</v>
      </c>
      <c r="D67" s="396">
        <v>17697</v>
      </c>
      <c r="E67" s="396">
        <v>4.46</v>
      </c>
      <c r="F67" s="398">
        <f t="shared" si="241"/>
        <v>78.928619999999995</v>
      </c>
      <c r="G67" s="398">
        <f t="shared" ref="G67:G73" si="267">F67*1.75</f>
        <v>138.12508499999998</v>
      </c>
      <c r="H67" s="398">
        <f t="shared" si="242"/>
        <v>59.196464999999989</v>
      </c>
      <c r="I67" s="398">
        <f t="shared" si="243"/>
        <v>98.660775000000001</v>
      </c>
      <c r="J67" s="398">
        <f t="shared" ref="J67:J73" si="268">I67*1.75</f>
        <v>172.65635624999999</v>
      </c>
      <c r="K67" s="398">
        <f t="shared" si="244"/>
        <v>73.995581249999987</v>
      </c>
      <c r="L67" s="387"/>
      <c r="M67" s="399">
        <f t="shared" si="245"/>
        <v>0</v>
      </c>
      <c r="N67" s="387"/>
      <c r="O67" s="399">
        <f t="shared" si="246"/>
        <v>0</v>
      </c>
      <c r="P67" s="399">
        <f t="shared" si="247"/>
        <v>0</v>
      </c>
      <c r="Q67" s="399">
        <f t="shared" si="248"/>
        <v>0</v>
      </c>
      <c r="R67" s="387"/>
      <c r="S67" s="399">
        <f t="shared" si="249"/>
        <v>17.758939499999997</v>
      </c>
      <c r="T67" s="399">
        <f t="shared" si="250"/>
        <v>0</v>
      </c>
      <c r="U67" s="387"/>
      <c r="V67" s="399">
        <f t="shared" si="251"/>
        <v>22.198674374999996</v>
      </c>
      <c r="W67" s="399">
        <f t="shared" si="252"/>
        <v>0</v>
      </c>
      <c r="X67" s="387"/>
      <c r="Y67" s="399">
        <f t="shared" si="253"/>
        <v>29.598232499999995</v>
      </c>
      <c r="Z67" s="399">
        <f t="shared" si="254"/>
        <v>0</v>
      </c>
      <c r="AA67" s="387"/>
      <c r="AB67" s="399">
        <f t="shared" si="255"/>
        <v>17.758939499999997</v>
      </c>
      <c r="AC67" s="399">
        <f t="shared" si="256"/>
        <v>0</v>
      </c>
      <c r="AD67" s="387"/>
      <c r="AE67" s="399">
        <f t="shared" si="257"/>
        <v>11.839292999999998</v>
      </c>
      <c r="AF67" s="399">
        <f t="shared" si="258"/>
        <v>0</v>
      </c>
      <c r="AG67" s="387"/>
      <c r="AH67" s="399">
        <f t="shared" si="259"/>
        <v>36.997790624999993</v>
      </c>
      <c r="AI67" s="399">
        <f t="shared" si="260"/>
        <v>0</v>
      </c>
      <c r="AJ67" s="387"/>
      <c r="AK67" s="399">
        <f t="shared" si="261"/>
        <v>22.198674374999996</v>
      </c>
      <c r="AL67" s="399">
        <f t="shared" si="262"/>
        <v>0</v>
      </c>
      <c r="AM67" s="387"/>
      <c r="AN67" s="399">
        <f t="shared" si="263"/>
        <v>14.799116249999997</v>
      </c>
      <c r="AO67" s="399">
        <f t="shared" si="264"/>
        <v>0</v>
      </c>
      <c r="AP67" s="399">
        <f t="shared" si="265"/>
        <v>0</v>
      </c>
      <c r="AQ67" s="417">
        <f t="shared" si="266"/>
        <v>0</v>
      </c>
      <c r="AR67" s="417">
        <f t="shared" ref="AR67:AR73" si="269">(AQ67*12)+P67</f>
        <v>0</v>
      </c>
      <c r="AS67" s="377"/>
      <c r="AT67" s="378"/>
      <c r="AU67" s="378"/>
      <c r="AV67" s="378"/>
      <c r="AW67" s="378"/>
      <c r="AX67" s="378"/>
      <c r="AY67" s="378"/>
      <c r="AZ67" s="378"/>
      <c r="BA67" s="410"/>
      <c r="BB67" s="410"/>
      <c r="BC67" s="410"/>
      <c r="BD67" s="410"/>
      <c r="BE67" s="410"/>
      <c r="BF67" s="410"/>
    </row>
    <row r="68" spans="1:58" s="411" customFormat="1" ht="14.25" hidden="1" customHeight="1">
      <c r="A68" s="390"/>
      <c r="B68" s="396" t="s">
        <v>341</v>
      </c>
      <c r="C68" s="397">
        <f t="shared" si="240"/>
        <v>0</v>
      </c>
      <c r="D68" s="396">
        <v>17697</v>
      </c>
      <c r="E68" s="396">
        <v>4.57</v>
      </c>
      <c r="F68" s="398">
        <f t="shared" si="241"/>
        <v>80.875290000000007</v>
      </c>
      <c r="G68" s="398">
        <f t="shared" si="267"/>
        <v>141.53175750000003</v>
      </c>
      <c r="H68" s="398">
        <f t="shared" si="242"/>
        <v>60.656467500000019</v>
      </c>
      <c r="I68" s="398">
        <f t="shared" si="243"/>
        <v>101.09411250000001</v>
      </c>
      <c r="J68" s="398">
        <f t="shared" si="268"/>
        <v>176.914696875</v>
      </c>
      <c r="K68" s="398">
        <f t="shared" si="244"/>
        <v>75.820584374999996</v>
      </c>
      <c r="L68" s="387"/>
      <c r="M68" s="399">
        <f t="shared" si="245"/>
        <v>0</v>
      </c>
      <c r="N68" s="387"/>
      <c r="O68" s="399">
        <f t="shared" si="246"/>
        <v>0</v>
      </c>
      <c r="P68" s="399">
        <f t="shared" si="247"/>
        <v>0</v>
      </c>
      <c r="Q68" s="399">
        <f t="shared" si="248"/>
        <v>0</v>
      </c>
      <c r="R68" s="387"/>
      <c r="S68" s="399">
        <f t="shared" si="249"/>
        <v>18.196940250000004</v>
      </c>
      <c r="T68" s="399">
        <f t="shared" si="250"/>
        <v>0</v>
      </c>
      <c r="U68" s="387"/>
      <c r="V68" s="399">
        <f t="shared" si="251"/>
        <v>22.746175312499997</v>
      </c>
      <c r="W68" s="399">
        <f t="shared" si="252"/>
        <v>0</v>
      </c>
      <c r="X68" s="387"/>
      <c r="Y68" s="399">
        <f t="shared" si="253"/>
        <v>30.32823375000001</v>
      </c>
      <c r="Z68" s="399">
        <f t="shared" si="254"/>
        <v>0</v>
      </c>
      <c r="AA68" s="387"/>
      <c r="AB68" s="399">
        <f t="shared" si="255"/>
        <v>18.196940250000004</v>
      </c>
      <c r="AC68" s="399">
        <f t="shared" si="256"/>
        <v>0</v>
      </c>
      <c r="AD68" s="387"/>
      <c r="AE68" s="399">
        <f t="shared" si="257"/>
        <v>12.131293500000005</v>
      </c>
      <c r="AF68" s="399">
        <f t="shared" si="258"/>
        <v>0</v>
      </c>
      <c r="AG68" s="387"/>
      <c r="AH68" s="399">
        <f t="shared" si="259"/>
        <v>37.910292187499998</v>
      </c>
      <c r="AI68" s="399">
        <f t="shared" si="260"/>
        <v>0</v>
      </c>
      <c r="AJ68" s="387"/>
      <c r="AK68" s="399">
        <f t="shared" si="261"/>
        <v>22.746175312499997</v>
      </c>
      <c r="AL68" s="399">
        <f t="shared" si="262"/>
        <v>0</v>
      </c>
      <c r="AM68" s="387"/>
      <c r="AN68" s="399">
        <f t="shared" si="263"/>
        <v>15.164116874999999</v>
      </c>
      <c r="AO68" s="399">
        <f t="shared" si="264"/>
        <v>0</v>
      </c>
      <c r="AP68" s="399">
        <f t="shared" si="265"/>
        <v>0</v>
      </c>
      <c r="AQ68" s="417">
        <f t="shared" si="266"/>
        <v>0</v>
      </c>
      <c r="AR68" s="417">
        <f t="shared" si="269"/>
        <v>0</v>
      </c>
      <c r="AS68" s="377"/>
      <c r="AT68" s="378"/>
      <c r="AU68" s="378"/>
      <c r="AV68" s="378"/>
      <c r="AW68" s="378"/>
      <c r="AX68" s="378"/>
      <c r="AY68" s="378"/>
      <c r="AZ68" s="378"/>
      <c r="BA68" s="410"/>
      <c r="BB68" s="410"/>
      <c r="BC68" s="410"/>
      <c r="BD68" s="410"/>
      <c r="BE68" s="410"/>
      <c r="BF68" s="410"/>
    </row>
    <row r="69" spans="1:58" s="411" customFormat="1" ht="14.25" hidden="1" customHeight="1">
      <c r="A69" s="390"/>
      <c r="B69" s="396" t="s">
        <v>342</v>
      </c>
      <c r="C69" s="397">
        <f t="shared" si="240"/>
        <v>0</v>
      </c>
      <c r="D69" s="396">
        <v>17697</v>
      </c>
      <c r="E69" s="396">
        <v>4.6900000000000004</v>
      </c>
      <c r="F69" s="398">
        <f t="shared" si="241"/>
        <v>82.998930000000001</v>
      </c>
      <c r="G69" s="398">
        <f t="shared" si="267"/>
        <v>145.24812750000001</v>
      </c>
      <c r="H69" s="398">
        <f t="shared" si="242"/>
        <v>62.249197500000008</v>
      </c>
      <c r="I69" s="398">
        <f t="shared" si="243"/>
        <v>103.74866249999999</v>
      </c>
      <c r="J69" s="398">
        <f t="shared" si="268"/>
        <v>181.56015937499998</v>
      </c>
      <c r="K69" s="398">
        <f t="shared" si="244"/>
        <v>77.811496874999989</v>
      </c>
      <c r="L69" s="387"/>
      <c r="M69" s="399">
        <f t="shared" si="245"/>
        <v>0</v>
      </c>
      <c r="N69" s="387"/>
      <c r="O69" s="399">
        <f t="shared" si="246"/>
        <v>0</v>
      </c>
      <c r="P69" s="399">
        <f t="shared" si="247"/>
        <v>0</v>
      </c>
      <c r="Q69" s="399">
        <f t="shared" si="248"/>
        <v>0</v>
      </c>
      <c r="R69" s="387"/>
      <c r="S69" s="399">
        <f t="shared" si="249"/>
        <v>18.674759250000001</v>
      </c>
      <c r="T69" s="399">
        <f t="shared" si="250"/>
        <v>0</v>
      </c>
      <c r="U69" s="387"/>
      <c r="V69" s="399">
        <f t="shared" si="251"/>
        <v>23.343449062499996</v>
      </c>
      <c r="W69" s="399">
        <f t="shared" si="252"/>
        <v>0</v>
      </c>
      <c r="X69" s="387"/>
      <c r="Y69" s="399">
        <f t="shared" si="253"/>
        <v>31.124598750000004</v>
      </c>
      <c r="Z69" s="399">
        <f t="shared" si="254"/>
        <v>0</v>
      </c>
      <c r="AA69" s="387"/>
      <c r="AB69" s="399">
        <f t="shared" si="255"/>
        <v>18.674759250000001</v>
      </c>
      <c r="AC69" s="399">
        <f t="shared" si="256"/>
        <v>0</v>
      </c>
      <c r="AD69" s="387"/>
      <c r="AE69" s="399">
        <f t="shared" si="257"/>
        <v>12.449839500000003</v>
      </c>
      <c r="AF69" s="399">
        <f t="shared" si="258"/>
        <v>0</v>
      </c>
      <c r="AG69" s="387"/>
      <c r="AH69" s="399">
        <f t="shared" si="259"/>
        <v>38.905748437499994</v>
      </c>
      <c r="AI69" s="399">
        <f t="shared" si="260"/>
        <v>0</v>
      </c>
      <c r="AJ69" s="387"/>
      <c r="AK69" s="399">
        <f t="shared" si="261"/>
        <v>23.343449062499996</v>
      </c>
      <c r="AL69" s="399">
        <f t="shared" si="262"/>
        <v>0</v>
      </c>
      <c r="AM69" s="387"/>
      <c r="AN69" s="399">
        <f t="shared" si="263"/>
        <v>15.562299374999998</v>
      </c>
      <c r="AO69" s="399">
        <f t="shared" si="264"/>
        <v>0</v>
      </c>
      <c r="AP69" s="399">
        <f t="shared" si="265"/>
        <v>0</v>
      </c>
      <c r="AQ69" s="417">
        <f t="shared" si="266"/>
        <v>0</v>
      </c>
      <c r="AR69" s="417">
        <f t="shared" si="269"/>
        <v>0</v>
      </c>
      <c r="AS69" s="377"/>
      <c r="AT69" s="378"/>
      <c r="AU69" s="378"/>
      <c r="AV69" s="378"/>
      <c r="AW69" s="378"/>
      <c r="AX69" s="378"/>
      <c r="AY69" s="378"/>
      <c r="AZ69" s="378"/>
      <c r="BA69" s="410"/>
      <c r="BB69" s="410"/>
      <c r="BC69" s="410"/>
      <c r="BD69" s="410"/>
      <c r="BE69" s="410"/>
      <c r="BF69" s="410"/>
    </row>
    <row r="70" spans="1:58" s="411" customFormat="1" ht="14.25" hidden="1" customHeight="1">
      <c r="A70" s="390" t="s">
        <v>351</v>
      </c>
      <c r="B70" s="400" t="s">
        <v>343</v>
      </c>
      <c r="C70" s="397">
        <f t="shared" si="240"/>
        <v>0</v>
      </c>
      <c r="D70" s="396">
        <v>17697</v>
      </c>
      <c r="E70" s="396">
        <v>4.8099999999999996</v>
      </c>
      <c r="F70" s="398">
        <f t="shared" si="241"/>
        <v>85.122569999999996</v>
      </c>
      <c r="G70" s="398">
        <f t="shared" si="267"/>
        <v>148.96449749999999</v>
      </c>
      <c r="H70" s="398">
        <f t="shared" si="242"/>
        <v>63.841927499999997</v>
      </c>
      <c r="I70" s="398">
        <f t="shared" si="243"/>
        <v>106.4032125</v>
      </c>
      <c r="J70" s="398">
        <f t="shared" si="268"/>
        <v>186.20562187499999</v>
      </c>
      <c r="K70" s="398">
        <f t="shared" si="244"/>
        <v>79.802409374999996</v>
      </c>
      <c r="L70" s="387"/>
      <c r="M70" s="399">
        <f t="shared" si="245"/>
        <v>0</v>
      </c>
      <c r="N70" s="387"/>
      <c r="O70" s="399">
        <f t="shared" si="246"/>
        <v>0</v>
      </c>
      <c r="P70" s="399">
        <f t="shared" si="247"/>
        <v>0</v>
      </c>
      <c r="Q70" s="399">
        <f t="shared" si="248"/>
        <v>0</v>
      </c>
      <c r="R70" s="387"/>
      <c r="S70" s="399">
        <f t="shared" si="249"/>
        <v>19.152578249999998</v>
      </c>
      <c r="T70" s="399">
        <f t="shared" si="250"/>
        <v>0</v>
      </c>
      <c r="U70" s="387"/>
      <c r="V70" s="399">
        <f t="shared" si="251"/>
        <v>23.940722812499999</v>
      </c>
      <c r="W70" s="399">
        <f t="shared" si="252"/>
        <v>0</v>
      </c>
      <c r="X70" s="387"/>
      <c r="Y70" s="399">
        <f t="shared" si="253"/>
        <v>31.920963749999999</v>
      </c>
      <c r="Z70" s="399">
        <f t="shared" si="254"/>
        <v>0</v>
      </c>
      <c r="AA70" s="387"/>
      <c r="AB70" s="399">
        <f t="shared" si="255"/>
        <v>19.152578249999998</v>
      </c>
      <c r="AC70" s="399">
        <f t="shared" si="256"/>
        <v>0</v>
      </c>
      <c r="AD70" s="387"/>
      <c r="AE70" s="399">
        <f t="shared" si="257"/>
        <v>12.768385500000001</v>
      </c>
      <c r="AF70" s="399">
        <f t="shared" si="258"/>
        <v>0</v>
      </c>
      <c r="AG70" s="387"/>
      <c r="AH70" s="399">
        <f t="shared" si="259"/>
        <v>39.901204687499998</v>
      </c>
      <c r="AI70" s="399">
        <f t="shared" si="260"/>
        <v>0</v>
      </c>
      <c r="AJ70" s="387"/>
      <c r="AK70" s="399">
        <f t="shared" si="261"/>
        <v>23.940722812499999</v>
      </c>
      <c r="AL70" s="399">
        <f t="shared" si="262"/>
        <v>0</v>
      </c>
      <c r="AM70" s="387"/>
      <c r="AN70" s="399">
        <f t="shared" si="263"/>
        <v>15.960481874999999</v>
      </c>
      <c r="AO70" s="399">
        <f t="shared" si="264"/>
        <v>0</v>
      </c>
      <c r="AP70" s="399">
        <f t="shared" si="265"/>
        <v>0</v>
      </c>
      <c r="AQ70" s="417">
        <f t="shared" si="266"/>
        <v>0</v>
      </c>
      <c r="AR70" s="417">
        <f t="shared" si="269"/>
        <v>0</v>
      </c>
      <c r="AS70" s="377"/>
      <c r="AT70" s="378"/>
      <c r="AU70" s="378"/>
      <c r="AV70" s="378"/>
      <c r="AW70" s="378"/>
      <c r="AX70" s="378"/>
      <c r="AY70" s="378"/>
      <c r="AZ70" s="378"/>
      <c r="BA70" s="410"/>
      <c r="BB70" s="410"/>
      <c r="BC70" s="410"/>
      <c r="BD70" s="410"/>
      <c r="BE70" s="410"/>
      <c r="BF70" s="410"/>
    </row>
    <row r="71" spans="1:58" s="411" customFormat="1" ht="14.25" hidden="1" customHeight="1">
      <c r="A71" s="390"/>
      <c r="B71" s="396" t="s">
        <v>344</v>
      </c>
      <c r="C71" s="397">
        <f t="shared" si="240"/>
        <v>0</v>
      </c>
      <c r="D71" s="396">
        <v>17697</v>
      </c>
      <c r="E71" s="396">
        <v>4.9400000000000004</v>
      </c>
      <c r="F71" s="398">
        <f t="shared" si="241"/>
        <v>87.423180000000002</v>
      </c>
      <c r="G71" s="398">
        <f t="shared" si="267"/>
        <v>152.990565</v>
      </c>
      <c r="H71" s="398">
        <f t="shared" si="242"/>
        <v>65.567385000000002</v>
      </c>
      <c r="I71" s="398">
        <f t="shared" si="243"/>
        <v>109.278975</v>
      </c>
      <c r="J71" s="398">
        <f t="shared" si="268"/>
        <v>191.23820625000002</v>
      </c>
      <c r="K71" s="398">
        <f t="shared" si="244"/>
        <v>81.959231250000016</v>
      </c>
      <c r="L71" s="387"/>
      <c r="M71" s="399">
        <f t="shared" si="245"/>
        <v>0</v>
      </c>
      <c r="N71" s="387"/>
      <c r="O71" s="399">
        <f t="shared" si="246"/>
        <v>0</v>
      </c>
      <c r="P71" s="399">
        <f t="shared" si="247"/>
        <v>0</v>
      </c>
      <c r="Q71" s="399">
        <f t="shared" si="248"/>
        <v>0</v>
      </c>
      <c r="R71" s="387"/>
      <c r="S71" s="399">
        <f t="shared" si="249"/>
        <v>19.670215500000001</v>
      </c>
      <c r="T71" s="399">
        <f t="shared" si="250"/>
        <v>0</v>
      </c>
      <c r="U71" s="387"/>
      <c r="V71" s="399">
        <f t="shared" si="251"/>
        <v>24.587769375000004</v>
      </c>
      <c r="W71" s="399">
        <f t="shared" si="252"/>
        <v>0</v>
      </c>
      <c r="X71" s="387"/>
      <c r="Y71" s="399">
        <f t="shared" si="253"/>
        <v>32.783692500000001</v>
      </c>
      <c r="Z71" s="399">
        <f t="shared" si="254"/>
        <v>0</v>
      </c>
      <c r="AA71" s="387"/>
      <c r="AB71" s="399">
        <f t="shared" si="255"/>
        <v>19.670215500000001</v>
      </c>
      <c r="AC71" s="399">
        <f t="shared" si="256"/>
        <v>0</v>
      </c>
      <c r="AD71" s="387"/>
      <c r="AE71" s="399">
        <f t="shared" si="257"/>
        <v>13.113477000000001</v>
      </c>
      <c r="AF71" s="399">
        <f t="shared" si="258"/>
        <v>0</v>
      </c>
      <c r="AG71" s="387"/>
      <c r="AH71" s="399">
        <f t="shared" si="259"/>
        <v>40.979615625000008</v>
      </c>
      <c r="AI71" s="399">
        <f t="shared" si="260"/>
        <v>0</v>
      </c>
      <c r="AJ71" s="387"/>
      <c r="AK71" s="399">
        <f t="shared" si="261"/>
        <v>24.587769375000004</v>
      </c>
      <c r="AL71" s="399">
        <f t="shared" si="262"/>
        <v>0</v>
      </c>
      <c r="AM71" s="387"/>
      <c r="AN71" s="399">
        <f t="shared" si="263"/>
        <v>16.391846250000004</v>
      </c>
      <c r="AO71" s="399">
        <f t="shared" si="264"/>
        <v>0</v>
      </c>
      <c r="AP71" s="399">
        <f t="shared" si="265"/>
        <v>0</v>
      </c>
      <c r="AQ71" s="417">
        <f t="shared" si="266"/>
        <v>0</v>
      </c>
      <c r="AR71" s="417">
        <f t="shared" si="269"/>
        <v>0</v>
      </c>
      <c r="AS71" s="377"/>
      <c r="AT71" s="378"/>
      <c r="AU71" s="378"/>
      <c r="AV71" s="378"/>
      <c r="AW71" s="378"/>
      <c r="AX71" s="378"/>
      <c r="AY71" s="378"/>
      <c r="AZ71" s="378"/>
      <c r="BA71" s="410"/>
      <c r="BB71" s="410"/>
      <c r="BC71" s="410"/>
      <c r="BD71" s="410"/>
      <c r="BE71" s="410"/>
      <c r="BF71" s="410"/>
    </row>
    <row r="72" spans="1:58" s="411" customFormat="1" ht="14.25" hidden="1" customHeight="1">
      <c r="A72" s="390"/>
      <c r="B72" s="396" t="s">
        <v>345</v>
      </c>
      <c r="C72" s="397">
        <f t="shared" si="240"/>
        <v>0</v>
      </c>
      <c r="D72" s="396">
        <v>17697</v>
      </c>
      <c r="E72" s="399">
        <v>5.0599999999999996</v>
      </c>
      <c r="F72" s="398">
        <f t="shared" si="241"/>
        <v>89.546819999999997</v>
      </c>
      <c r="G72" s="398">
        <f t="shared" si="267"/>
        <v>156.70693499999999</v>
      </c>
      <c r="H72" s="398">
        <f t="shared" si="242"/>
        <v>67.16011499999999</v>
      </c>
      <c r="I72" s="398">
        <f t="shared" si="243"/>
        <v>111.933525</v>
      </c>
      <c r="J72" s="398">
        <f t="shared" si="268"/>
        <v>195.88366875</v>
      </c>
      <c r="K72" s="398">
        <f t="shared" si="244"/>
        <v>83.950143749999995</v>
      </c>
      <c r="L72" s="387"/>
      <c r="M72" s="399">
        <f t="shared" si="245"/>
        <v>0</v>
      </c>
      <c r="N72" s="387"/>
      <c r="O72" s="399">
        <f t="shared" si="246"/>
        <v>0</v>
      </c>
      <c r="P72" s="399">
        <f t="shared" si="247"/>
        <v>0</v>
      </c>
      <c r="Q72" s="399">
        <f t="shared" si="248"/>
        <v>0</v>
      </c>
      <c r="R72" s="387"/>
      <c r="S72" s="399">
        <f t="shared" si="249"/>
        <v>20.148034499999998</v>
      </c>
      <c r="T72" s="399">
        <f t="shared" si="250"/>
        <v>0</v>
      </c>
      <c r="U72" s="387"/>
      <c r="V72" s="399">
        <f t="shared" si="251"/>
        <v>25.185043124999996</v>
      </c>
      <c r="W72" s="399">
        <f t="shared" si="252"/>
        <v>0</v>
      </c>
      <c r="X72" s="387"/>
      <c r="Y72" s="399">
        <f t="shared" si="253"/>
        <v>33.580057499999995</v>
      </c>
      <c r="Z72" s="399">
        <f t="shared" si="254"/>
        <v>0</v>
      </c>
      <c r="AA72" s="387"/>
      <c r="AB72" s="399">
        <f t="shared" si="255"/>
        <v>20.148034499999998</v>
      </c>
      <c r="AC72" s="399">
        <f t="shared" si="256"/>
        <v>0</v>
      </c>
      <c r="AD72" s="387"/>
      <c r="AE72" s="399">
        <f t="shared" si="257"/>
        <v>13.432022999999999</v>
      </c>
      <c r="AF72" s="399">
        <f t="shared" si="258"/>
        <v>0</v>
      </c>
      <c r="AG72" s="387"/>
      <c r="AH72" s="399">
        <f t="shared" si="259"/>
        <v>41.975071874999998</v>
      </c>
      <c r="AI72" s="399">
        <f t="shared" si="260"/>
        <v>0</v>
      </c>
      <c r="AJ72" s="387"/>
      <c r="AK72" s="399">
        <f t="shared" si="261"/>
        <v>25.185043124999996</v>
      </c>
      <c r="AL72" s="399">
        <f t="shared" si="262"/>
        <v>0</v>
      </c>
      <c r="AM72" s="387"/>
      <c r="AN72" s="399">
        <f t="shared" si="263"/>
        <v>16.790028750000001</v>
      </c>
      <c r="AO72" s="399">
        <f t="shared" si="264"/>
        <v>0</v>
      </c>
      <c r="AP72" s="399">
        <f t="shared" si="265"/>
        <v>0</v>
      </c>
      <c r="AQ72" s="417">
        <f t="shared" si="266"/>
        <v>0</v>
      </c>
      <c r="AR72" s="417">
        <f t="shared" si="269"/>
        <v>0</v>
      </c>
      <c r="AS72" s="377"/>
      <c r="AT72" s="378"/>
      <c r="AU72" s="378"/>
      <c r="AV72" s="378"/>
      <c r="AW72" s="378"/>
      <c r="AX72" s="378"/>
      <c r="AY72" s="378"/>
      <c r="AZ72" s="378"/>
      <c r="BA72" s="410"/>
      <c r="BB72" s="410"/>
      <c r="BC72" s="410"/>
      <c r="BD72" s="410"/>
      <c r="BE72" s="410"/>
      <c r="BF72" s="410"/>
    </row>
    <row r="73" spans="1:58" s="411" customFormat="1" ht="14.25" hidden="1" customHeight="1">
      <c r="A73" s="390"/>
      <c r="B73" s="396" t="s">
        <v>346</v>
      </c>
      <c r="C73" s="397">
        <f t="shared" si="240"/>
        <v>0</v>
      </c>
      <c r="D73" s="396">
        <v>17697</v>
      </c>
      <c r="E73" s="396">
        <v>5.19</v>
      </c>
      <c r="F73" s="398">
        <f t="shared" si="241"/>
        <v>91.847430000000003</v>
      </c>
      <c r="G73" s="398">
        <f t="shared" si="267"/>
        <v>160.7330025</v>
      </c>
      <c r="H73" s="398">
        <f t="shared" si="242"/>
        <v>68.885572499999995</v>
      </c>
      <c r="I73" s="398">
        <f t="shared" si="243"/>
        <v>114.80928750000001</v>
      </c>
      <c r="J73" s="398">
        <f t="shared" si="268"/>
        <v>200.91625312500003</v>
      </c>
      <c r="K73" s="398">
        <f t="shared" si="244"/>
        <v>86.106965625000015</v>
      </c>
      <c r="L73" s="387"/>
      <c r="M73" s="399">
        <f t="shared" si="245"/>
        <v>0</v>
      </c>
      <c r="N73" s="387"/>
      <c r="O73" s="399">
        <f t="shared" si="246"/>
        <v>0</v>
      </c>
      <c r="P73" s="399">
        <f t="shared" si="247"/>
        <v>0</v>
      </c>
      <c r="Q73" s="399">
        <f t="shared" si="248"/>
        <v>0</v>
      </c>
      <c r="R73" s="387"/>
      <c r="S73" s="399">
        <f t="shared" si="249"/>
        <v>20.665671749999998</v>
      </c>
      <c r="T73" s="399">
        <f t="shared" si="250"/>
        <v>0</v>
      </c>
      <c r="U73" s="387"/>
      <c r="V73" s="399">
        <f t="shared" si="251"/>
        <v>25.832089687500005</v>
      </c>
      <c r="W73" s="399">
        <f t="shared" si="252"/>
        <v>0</v>
      </c>
      <c r="X73" s="387"/>
      <c r="Y73" s="399">
        <f t="shared" si="253"/>
        <v>34.442786249999997</v>
      </c>
      <c r="Z73" s="399">
        <f t="shared" si="254"/>
        <v>0</v>
      </c>
      <c r="AA73" s="387"/>
      <c r="AB73" s="399">
        <f t="shared" si="255"/>
        <v>20.665671749999998</v>
      </c>
      <c r="AC73" s="399">
        <f t="shared" si="256"/>
        <v>0</v>
      </c>
      <c r="AD73" s="387"/>
      <c r="AE73" s="399">
        <f t="shared" si="257"/>
        <v>13.7771145</v>
      </c>
      <c r="AF73" s="399">
        <f t="shared" si="258"/>
        <v>0</v>
      </c>
      <c r="AG73" s="387"/>
      <c r="AH73" s="399">
        <f t="shared" si="259"/>
        <v>43.053482812500008</v>
      </c>
      <c r="AI73" s="399">
        <f t="shared" si="260"/>
        <v>0</v>
      </c>
      <c r="AJ73" s="387"/>
      <c r="AK73" s="399">
        <f t="shared" si="261"/>
        <v>25.832089687500005</v>
      </c>
      <c r="AL73" s="399">
        <f t="shared" si="262"/>
        <v>0</v>
      </c>
      <c r="AM73" s="387"/>
      <c r="AN73" s="399">
        <f t="shared" si="263"/>
        <v>17.221393125000002</v>
      </c>
      <c r="AO73" s="399">
        <f t="shared" si="264"/>
        <v>0</v>
      </c>
      <c r="AP73" s="399">
        <f t="shared" si="265"/>
        <v>0</v>
      </c>
      <c r="AQ73" s="417">
        <f t="shared" si="266"/>
        <v>0</v>
      </c>
      <c r="AR73" s="417">
        <f t="shared" si="269"/>
        <v>0</v>
      </c>
      <c r="AS73" s="377"/>
      <c r="AT73" s="378"/>
      <c r="AU73" s="378"/>
      <c r="AV73" s="378"/>
      <c r="AW73" s="378"/>
      <c r="AX73" s="378"/>
      <c r="AY73" s="378"/>
      <c r="AZ73" s="378"/>
      <c r="BA73" s="410"/>
      <c r="BB73" s="410"/>
      <c r="BC73" s="410"/>
      <c r="BD73" s="410"/>
      <c r="BE73" s="410"/>
      <c r="BF73" s="410"/>
    </row>
    <row r="74" spans="1:58" s="411" customFormat="1" ht="14.25" hidden="1" customHeight="1">
      <c r="A74" s="396"/>
      <c r="B74" s="396" t="s">
        <v>348</v>
      </c>
      <c r="C74" s="397">
        <f>SUM(C66:C73)</f>
        <v>0</v>
      </c>
      <c r="D74" s="396"/>
      <c r="E74" s="396"/>
      <c r="F74" s="398">
        <f t="shared" ref="F74:P74" si="270">SUM(F66:F73)</f>
        <v>673.54782</v>
      </c>
      <c r="G74" s="398">
        <f t="shared" si="270"/>
        <v>1178.7086850000001</v>
      </c>
      <c r="H74" s="398">
        <f t="shared" si="270"/>
        <v>505.16086499999994</v>
      </c>
      <c r="I74" s="398">
        <f t="shared" si="270"/>
        <v>841.93477500000006</v>
      </c>
      <c r="J74" s="398">
        <f t="shared" si="270"/>
        <v>1473.38585625</v>
      </c>
      <c r="K74" s="398">
        <f t="shared" si="270"/>
        <v>631.45108125000013</v>
      </c>
      <c r="L74" s="387">
        <f t="shared" si="270"/>
        <v>0</v>
      </c>
      <c r="M74" s="399">
        <f t="shared" si="270"/>
        <v>0</v>
      </c>
      <c r="N74" s="387">
        <f t="shared" si="270"/>
        <v>0</v>
      </c>
      <c r="O74" s="399">
        <f t="shared" si="270"/>
        <v>0</v>
      </c>
      <c r="P74" s="399">
        <f t="shared" si="270"/>
        <v>0</v>
      </c>
      <c r="Q74" s="399">
        <f t="shared" si="248"/>
        <v>0</v>
      </c>
      <c r="R74" s="387">
        <f t="shared" ref="R74" si="271">SUM(R66:R73)</f>
        <v>0</v>
      </c>
      <c r="S74" s="399"/>
      <c r="T74" s="399">
        <f t="shared" ref="T74:U74" si="272">SUM(T66:T73)</f>
        <v>0</v>
      </c>
      <c r="U74" s="387">
        <f t="shared" si="272"/>
        <v>0</v>
      </c>
      <c r="V74" s="399"/>
      <c r="W74" s="399">
        <f t="shared" ref="W74:X74" si="273">SUM(W66:W73)</f>
        <v>0</v>
      </c>
      <c r="X74" s="387">
        <f t="shared" si="273"/>
        <v>0</v>
      </c>
      <c r="Y74" s="399"/>
      <c r="Z74" s="399">
        <f t="shared" ref="Z74:AA74" si="274">SUM(Z66:Z73)</f>
        <v>0</v>
      </c>
      <c r="AA74" s="387">
        <f t="shared" si="274"/>
        <v>0</v>
      </c>
      <c r="AB74" s="399"/>
      <c r="AC74" s="399">
        <f t="shared" ref="AC74:AD74" si="275">SUM(AC66:AC73)</f>
        <v>0</v>
      </c>
      <c r="AD74" s="387">
        <f t="shared" si="275"/>
        <v>0</v>
      </c>
      <c r="AE74" s="399"/>
      <c r="AF74" s="399">
        <f t="shared" ref="AF74:AG74" si="276">SUM(AF66:AF73)</f>
        <v>0</v>
      </c>
      <c r="AG74" s="387">
        <f t="shared" si="276"/>
        <v>0</v>
      </c>
      <c r="AH74" s="399"/>
      <c r="AI74" s="399">
        <f t="shared" ref="AI74:AJ74" si="277">SUM(AI66:AI73)</f>
        <v>0</v>
      </c>
      <c r="AJ74" s="387">
        <f t="shared" si="277"/>
        <v>0</v>
      </c>
      <c r="AK74" s="399"/>
      <c r="AL74" s="399">
        <f t="shared" ref="AL74:AM74" si="278">SUM(AL66:AL73)</f>
        <v>0</v>
      </c>
      <c r="AM74" s="387">
        <f t="shared" si="278"/>
        <v>0</v>
      </c>
      <c r="AN74" s="399"/>
      <c r="AO74" s="399">
        <f>SUM(AO66:AO73)</f>
        <v>0</v>
      </c>
      <c r="AP74" s="399">
        <f t="shared" ref="AP74" si="279">SUM(AP66:AP73)</f>
        <v>0</v>
      </c>
      <c r="AQ74" s="417">
        <f>SUM(AQ66:AQ73)</f>
        <v>0</v>
      </c>
      <c r="AR74" s="417">
        <f t="shared" ref="AR74" si="280">SUM(AR66:AR73)</f>
        <v>0</v>
      </c>
      <c r="AS74" s="377"/>
      <c r="AT74" s="378"/>
      <c r="AU74" s="378"/>
      <c r="AV74" s="378"/>
      <c r="AW74" s="378"/>
      <c r="AX74" s="378"/>
      <c r="AY74" s="378"/>
      <c r="AZ74" s="378"/>
      <c r="BA74" s="410"/>
      <c r="BB74" s="410"/>
      <c r="BC74" s="410"/>
      <c r="BD74" s="410"/>
      <c r="BE74" s="410"/>
      <c r="BF74" s="410"/>
    </row>
    <row r="75" spans="1:58" s="422" customFormat="1" ht="15" customHeight="1">
      <c r="A75" s="544" t="s">
        <v>352</v>
      </c>
      <c r="B75" s="545"/>
      <c r="C75" s="418">
        <f>C16+C25+C34</f>
        <v>13</v>
      </c>
      <c r="D75" s="418"/>
      <c r="E75" s="419"/>
      <c r="F75" s="418"/>
      <c r="G75" s="418"/>
      <c r="H75" s="418"/>
      <c r="I75" s="418"/>
      <c r="J75" s="418"/>
      <c r="K75" s="418"/>
      <c r="L75" s="418">
        <f>L16+L25+L34</f>
        <v>13</v>
      </c>
      <c r="M75" s="418">
        <f t="shared" ref="M75:AR75" si="281">M16+M25+M34</f>
        <v>1383.3744900000002</v>
      </c>
      <c r="N75" s="418">
        <f t="shared" si="281"/>
        <v>0</v>
      </c>
      <c r="O75" s="418">
        <f t="shared" si="281"/>
        <v>0</v>
      </c>
      <c r="P75" s="418">
        <f t="shared" si="281"/>
        <v>1383.3744900000002</v>
      </c>
      <c r="Q75" s="418">
        <f t="shared" si="281"/>
        <v>138.33744900000002</v>
      </c>
      <c r="R75" s="418">
        <f t="shared" si="281"/>
        <v>0</v>
      </c>
      <c r="S75" s="418">
        <f t="shared" si="281"/>
        <v>0</v>
      </c>
      <c r="T75" s="418">
        <f t="shared" si="281"/>
        <v>0</v>
      </c>
      <c r="U75" s="418">
        <f t="shared" si="281"/>
        <v>0</v>
      </c>
      <c r="V75" s="418">
        <f t="shared" si="281"/>
        <v>0</v>
      </c>
      <c r="W75" s="418">
        <f t="shared" si="281"/>
        <v>0</v>
      </c>
      <c r="X75" s="418">
        <f t="shared" si="281"/>
        <v>0</v>
      </c>
      <c r="Y75" s="418">
        <f t="shared" si="281"/>
        <v>0</v>
      </c>
      <c r="Z75" s="418">
        <f t="shared" si="281"/>
        <v>0</v>
      </c>
      <c r="AA75" s="418">
        <f t="shared" si="281"/>
        <v>0</v>
      </c>
      <c r="AB75" s="418">
        <f t="shared" si="281"/>
        <v>0</v>
      </c>
      <c r="AC75" s="418">
        <f t="shared" si="281"/>
        <v>0</v>
      </c>
      <c r="AD75" s="418">
        <f t="shared" si="281"/>
        <v>0</v>
      </c>
      <c r="AE75" s="418">
        <f t="shared" si="281"/>
        <v>0</v>
      </c>
      <c r="AF75" s="418">
        <f t="shared" si="281"/>
        <v>0</v>
      </c>
      <c r="AG75" s="418">
        <f t="shared" si="281"/>
        <v>0</v>
      </c>
      <c r="AH75" s="418">
        <f t="shared" si="281"/>
        <v>0</v>
      </c>
      <c r="AI75" s="418">
        <f t="shared" si="281"/>
        <v>0</v>
      </c>
      <c r="AJ75" s="418">
        <f t="shared" si="281"/>
        <v>0</v>
      </c>
      <c r="AK75" s="418">
        <f t="shared" si="281"/>
        <v>0</v>
      </c>
      <c r="AL75" s="418">
        <f t="shared" si="281"/>
        <v>0</v>
      </c>
      <c r="AM75" s="418">
        <f t="shared" si="281"/>
        <v>0</v>
      </c>
      <c r="AN75" s="418">
        <f t="shared" si="281"/>
        <v>0</v>
      </c>
      <c r="AO75" s="418">
        <f t="shared" si="281"/>
        <v>0</v>
      </c>
      <c r="AP75" s="418">
        <f t="shared" si="281"/>
        <v>138.33744900000002</v>
      </c>
      <c r="AQ75" s="420">
        <f t="shared" si="281"/>
        <v>1521.7119390000003</v>
      </c>
      <c r="AR75" s="420">
        <f t="shared" si="281"/>
        <v>18260.543268000001</v>
      </c>
      <c r="AS75" s="377"/>
      <c r="AT75" s="378"/>
      <c r="AU75" s="378"/>
      <c r="AV75" s="378"/>
      <c r="AW75" s="378"/>
      <c r="AX75" s="378"/>
      <c r="AY75" s="378"/>
      <c r="AZ75" s="378"/>
      <c r="BA75" s="421"/>
      <c r="BB75" s="421"/>
      <c r="BC75" s="421"/>
      <c r="BD75" s="421"/>
      <c r="BE75" s="421"/>
      <c r="BF75" s="421"/>
    </row>
    <row r="76" spans="1:58" ht="15.75" customHeight="1">
      <c r="A76" s="409"/>
      <c r="B76" s="396" t="s">
        <v>353</v>
      </c>
      <c r="C76" s="397">
        <f t="shared" ref="C76:C85" si="282">L76+N76</f>
        <v>0</v>
      </c>
      <c r="D76" s="396">
        <v>17697</v>
      </c>
      <c r="E76" s="396">
        <v>4.28</v>
      </c>
      <c r="F76" s="398">
        <f t="shared" ref="F76:F86" si="283">(E76*17697)/1000</f>
        <v>75.743160000000003</v>
      </c>
      <c r="G76" s="398">
        <f>F76*2</f>
        <v>151.48632000000001</v>
      </c>
      <c r="H76" s="398">
        <f t="shared" ref="H76:H86" si="284">G76-F76</f>
        <v>75.743160000000003</v>
      </c>
      <c r="I76" s="398">
        <f t="shared" ref="I76:I86" si="285">F76*1.25</f>
        <v>94.67895</v>
      </c>
      <c r="J76" s="398">
        <f>I76*2</f>
        <v>189.3579</v>
      </c>
      <c r="K76" s="398">
        <f t="shared" ref="K76:K86" si="286">J76-I76</f>
        <v>94.67895</v>
      </c>
      <c r="L76" s="387"/>
      <c r="M76" s="399">
        <f>L76*H76</f>
        <v>0</v>
      </c>
      <c r="N76" s="387"/>
      <c r="O76" s="399">
        <f t="shared" ref="O76:O86" si="287">N76*K76</f>
        <v>0</v>
      </c>
      <c r="P76" s="399">
        <f t="shared" ref="P76:P86" si="288">M76+O76</f>
        <v>0</v>
      </c>
      <c r="Q76" s="399">
        <f t="shared" ref="Q76:Q86" si="289">P76*10%</f>
        <v>0</v>
      </c>
      <c r="R76" s="387"/>
      <c r="S76" s="399">
        <f t="shared" ref="S76:S86" si="290">H76*30%</f>
        <v>22.722947999999999</v>
      </c>
      <c r="T76" s="399">
        <f t="shared" ref="T76:T86" si="291">R76*S76</f>
        <v>0</v>
      </c>
      <c r="U76" s="387"/>
      <c r="V76" s="399">
        <f t="shared" ref="V76:V86" si="292">K76*30%</f>
        <v>28.403684999999999</v>
      </c>
      <c r="W76" s="399">
        <f t="shared" ref="W76:W86" si="293">U76*V76</f>
        <v>0</v>
      </c>
      <c r="X76" s="387"/>
      <c r="Y76" s="399">
        <f t="shared" ref="Y76:Y86" si="294">H76*50%</f>
        <v>37.871580000000002</v>
      </c>
      <c r="Z76" s="399">
        <f t="shared" ref="Z76:Z86" si="295">X76*Y76</f>
        <v>0</v>
      </c>
      <c r="AA76" s="387"/>
      <c r="AB76" s="399">
        <f t="shared" ref="AB76:AB86" si="296">H76*30%</f>
        <v>22.722947999999999</v>
      </c>
      <c r="AC76" s="399">
        <f t="shared" ref="AC76:AC86" si="297">AA76*AB76</f>
        <v>0</v>
      </c>
      <c r="AD76" s="387"/>
      <c r="AE76" s="399">
        <f t="shared" ref="AE76:AE86" si="298">H76*20%</f>
        <v>15.148632000000001</v>
      </c>
      <c r="AF76" s="399">
        <f t="shared" ref="AF76:AF86" si="299">AD76*AE76</f>
        <v>0</v>
      </c>
      <c r="AG76" s="387"/>
      <c r="AH76" s="399">
        <f t="shared" ref="AH76:AH86" si="300">K76*50%</f>
        <v>47.339475</v>
      </c>
      <c r="AI76" s="399">
        <f t="shared" ref="AI76:AI86" si="301">AG76*AH76</f>
        <v>0</v>
      </c>
      <c r="AJ76" s="387"/>
      <c r="AK76" s="399">
        <f t="shared" ref="AK76:AK86" si="302">K76*30%</f>
        <v>28.403684999999999</v>
      </c>
      <c r="AL76" s="399">
        <f t="shared" ref="AL76:AL86" si="303">AJ76*AK76</f>
        <v>0</v>
      </c>
      <c r="AM76" s="387"/>
      <c r="AN76" s="399">
        <f t="shared" ref="AN76:AN86" si="304">K76*20%</f>
        <v>18.935790000000001</v>
      </c>
      <c r="AO76" s="399">
        <f t="shared" ref="AO76:AO86" si="305">AM76*AN76</f>
        <v>0</v>
      </c>
      <c r="AP76" s="399">
        <f t="shared" ref="AP76:AP86" si="306">+Q76+T76+W76+Z76+AC76+AF76+AI76+AL76+AO76</f>
        <v>0</v>
      </c>
      <c r="AQ76" s="399">
        <f t="shared" ref="AQ76:AQ86" si="307">P76+AP76</f>
        <v>0</v>
      </c>
      <c r="AR76" s="398">
        <f>(AQ76*12)</f>
        <v>0</v>
      </c>
    </row>
    <row r="77" spans="1:58" ht="15.75" customHeight="1">
      <c r="A77" s="390"/>
      <c r="B77" s="396" t="s">
        <v>354</v>
      </c>
      <c r="C77" s="397">
        <f t="shared" si="282"/>
        <v>0</v>
      </c>
      <c r="D77" s="396">
        <v>17697</v>
      </c>
      <c r="E77" s="396">
        <v>4.37</v>
      </c>
      <c r="F77" s="398">
        <f t="shared" si="283"/>
        <v>77.335890000000006</v>
      </c>
      <c r="G77" s="398">
        <f>F77*2</f>
        <v>154.67178000000001</v>
      </c>
      <c r="H77" s="398">
        <f t="shared" si="284"/>
        <v>77.335890000000006</v>
      </c>
      <c r="I77" s="398">
        <f t="shared" si="285"/>
        <v>96.669862500000008</v>
      </c>
      <c r="J77" s="398">
        <f>I77*2</f>
        <v>193.33972500000002</v>
      </c>
      <c r="K77" s="398">
        <f t="shared" si="286"/>
        <v>96.669862500000008</v>
      </c>
      <c r="L77" s="387"/>
      <c r="M77" s="399">
        <f t="shared" ref="M77:M86" si="308">L77*H77</f>
        <v>0</v>
      </c>
      <c r="N77" s="387"/>
      <c r="O77" s="399">
        <f t="shared" si="287"/>
        <v>0</v>
      </c>
      <c r="P77" s="399">
        <f t="shared" si="288"/>
        <v>0</v>
      </c>
      <c r="Q77" s="399">
        <f t="shared" si="289"/>
        <v>0</v>
      </c>
      <c r="R77" s="387"/>
      <c r="S77" s="399">
        <f t="shared" si="290"/>
        <v>23.200767000000003</v>
      </c>
      <c r="T77" s="399">
        <f t="shared" si="291"/>
        <v>0</v>
      </c>
      <c r="U77" s="387"/>
      <c r="V77" s="399">
        <f t="shared" si="292"/>
        <v>29.000958750000002</v>
      </c>
      <c r="W77" s="399">
        <f t="shared" si="293"/>
        <v>0</v>
      </c>
      <c r="X77" s="387"/>
      <c r="Y77" s="399">
        <f t="shared" si="294"/>
        <v>38.667945000000003</v>
      </c>
      <c r="Z77" s="399">
        <f t="shared" si="295"/>
        <v>0</v>
      </c>
      <c r="AA77" s="387"/>
      <c r="AB77" s="399">
        <f t="shared" si="296"/>
        <v>23.200767000000003</v>
      </c>
      <c r="AC77" s="399">
        <f t="shared" si="297"/>
        <v>0</v>
      </c>
      <c r="AD77" s="387"/>
      <c r="AE77" s="399">
        <f t="shared" si="298"/>
        <v>15.467178000000002</v>
      </c>
      <c r="AF77" s="399">
        <f t="shared" si="299"/>
        <v>0</v>
      </c>
      <c r="AG77" s="387"/>
      <c r="AH77" s="399">
        <f t="shared" si="300"/>
        <v>48.334931250000004</v>
      </c>
      <c r="AI77" s="399">
        <f t="shared" si="301"/>
        <v>0</v>
      </c>
      <c r="AJ77" s="387"/>
      <c r="AK77" s="399">
        <f t="shared" si="302"/>
        <v>29.000958750000002</v>
      </c>
      <c r="AL77" s="399">
        <f t="shared" si="303"/>
        <v>0</v>
      </c>
      <c r="AM77" s="387"/>
      <c r="AN77" s="399">
        <f t="shared" si="304"/>
        <v>19.333972500000002</v>
      </c>
      <c r="AO77" s="399">
        <f t="shared" si="305"/>
        <v>0</v>
      </c>
      <c r="AP77" s="399">
        <f t="shared" si="306"/>
        <v>0</v>
      </c>
      <c r="AQ77" s="399">
        <f t="shared" si="307"/>
        <v>0</v>
      </c>
      <c r="AR77" s="398">
        <f t="shared" ref="AR77" si="309">(AQ77*12)</f>
        <v>0</v>
      </c>
    </row>
    <row r="78" spans="1:58" ht="15.75" customHeight="1">
      <c r="A78" s="390"/>
      <c r="B78" s="396" t="s">
        <v>355</v>
      </c>
      <c r="C78" s="397">
        <f t="shared" si="282"/>
        <v>1</v>
      </c>
      <c r="D78" s="396">
        <v>17697</v>
      </c>
      <c r="E78" s="396">
        <v>4.45</v>
      </c>
      <c r="F78" s="398">
        <f t="shared" si="283"/>
        <v>78.751650000000012</v>
      </c>
      <c r="G78" s="398">
        <f t="shared" ref="G78:G86" si="310">F78*2</f>
        <v>157.50330000000002</v>
      </c>
      <c r="H78" s="398">
        <f t="shared" si="284"/>
        <v>78.751650000000012</v>
      </c>
      <c r="I78" s="398">
        <f t="shared" si="285"/>
        <v>98.439562500000022</v>
      </c>
      <c r="J78" s="398">
        <f t="shared" ref="J78:J83" si="311">I78*2</f>
        <v>196.87912500000004</v>
      </c>
      <c r="K78" s="398">
        <f t="shared" si="286"/>
        <v>98.439562500000022</v>
      </c>
      <c r="L78" s="387">
        <v>1</v>
      </c>
      <c r="M78" s="399">
        <f>L78*H78</f>
        <v>78.751650000000012</v>
      </c>
      <c r="N78" s="387"/>
      <c r="O78" s="399">
        <f t="shared" si="287"/>
        <v>0</v>
      </c>
      <c r="P78" s="399">
        <f t="shared" si="288"/>
        <v>78.751650000000012</v>
      </c>
      <c r="Q78" s="399">
        <f t="shared" si="289"/>
        <v>7.8751650000000017</v>
      </c>
      <c r="R78" s="387"/>
      <c r="S78" s="399">
        <f t="shared" si="290"/>
        <v>23.625495000000004</v>
      </c>
      <c r="T78" s="399">
        <f t="shared" si="291"/>
        <v>0</v>
      </c>
      <c r="U78" s="387"/>
      <c r="V78" s="399">
        <f t="shared" si="292"/>
        <v>29.531868750000005</v>
      </c>
      <c r="W78" s="399">
        <f t="shared" si="293"/>
        <v>0</v>
      </c>
      <c r="X78" s="387"/>
      <c r="Y78" s="399">
        <f t="shared" si="294"/>
        <v>39.375825000000006</v>
      </c>
      <c r="Z78" s="399">
        <f t="shared" si="295"/>
        <v>0</v>
      </c>
      <c r="AA78" s="387"/>
      <c r="AB78" s="399">
        <f t="shared" si="296"/>
        <v>23.625495000000004</v>
      </c>
      <c r="AC78" s="399">
        <f t="shared" si="297"/>
        <v>0</v>
      </c>
      <c r="AD78" s="387"/>
      <c r="AE78" s="399">
        <f t="shared" si="298"/>
        <v>15.750330000000003</v>
      </c>
      <c r="AF78" s="399">
        <f t="shared" si="299"/>
        <v>0</v>
      </c>
      <c r="AG78" s="387"/>
      <c r="AH78" s="399">
        <f t="shared" si="300"/>
        <v>49.219781250000011</v>
      </c>
      <c r="AI78" s="399">
        <f t="shared" si="301"/>
        <v>0</v>
      </c>
      <c r="AJ78" s="387"/>
      <c r="AK78" s="399">
        <f t="shared" si="302"/>
        <v>29.531868750000005</v>
      </c>
      <c r="AL78" s="399">
        <f t="shared" si="303"/>
        <v>0</v>
      </c>
      <c r="AM78" s="387"/>
      <c r="AN78" s="399">
        <f t="shared" si="304"/>
        <v>19.687912500000007</v>
      </c>
      <c r="AO78" s="399">
        <f t="shared" si="305"/>
        <v>0</v>
      </c>
      <c r="AP78" s="399">
        <f t="shared" si="306"/>
        <v>7.8751650000000017</v>
      </c>
      <c r="AQ78" s="399">
        <f t="shared" si="307"/>
        <v>86.626815000000008</v>
      </c>
      <c r="AR78" s="398">
        <f>AQ78*12+1</f>
        <v>1040.52178</v>
      </c>
    </row>
    <row r="79" spans="1:58" ht="15.75" customHeight="1">
      <c r="A79" s="390"/>
      <c r="B79" s="396" t="s">
        <v>356</v>
      </c>
      <c r="C79" s="397">
        <f t="shared" si="282"/>
        <v>0</v>
      </c>
      <c r="D79" s="396">
        <v>17697</v>
      </c>
      <c r="E79" s="396">
        <v>4.53</v>
      </c>
      <c r="F79" s="398">
        <f t="shared" si="283"/>
        <v>80.167410000000004</v>
      </c>
      <c r="G79" s="398">
        <f t="shared" si="310"/>
        <v>160.33482000000001</v>
      </c>
      <c r="H79" s="398">
        <f t="shared" si="284"/>
        <v>80.167410000000004</v>
      </c>
      <c r="I79" s="398">
        <f t="shared" si="285"/>
        <v>100.20926250000001</v>
      </c>
      <c r="J79" s="398">
        <f t="shared" si="311"/>
        <v>200.41852500000002</v>
      </c>
      <c r="K79" s="398">
        <f t="shared" si="286"/>
        <v>100.20926250000001</v>
      </c>
      <c r="L79" s="387"/>
      <c r="M79" s="399">
        <f t="shared" si="308"/>
        <v>0</v>
      </c>
      <c r="N79" s="387"/>
      <c r="O79" s="399">
        <f t="shared" si="287"/>
        <v>0</v>
      </c>
      <c r="P79" s="399">
        <f t="shared" si="288"/>
        <v>0</v>
      </c>
      <c r="Q79" s="399">
        <f t="shared" si="289"/>
        <v>0</v>
      </c>
      <c r="R79" s="387"/>
      <c r="S79" s="399">
        <f t="shared" si="290"/>
        <v>24.050222999999999</v>
      </c>
      <c r="T79" s="399">
        <f t="shared" si="291"/>
        <v>0</v>
      </c>
      <c r="U79" s="387"/>
      <c r="V79" s="399">
        <f t="shared" si="292"/>
        <v>30.06277875</v>
      </c>
      <c r="W79" s="399">
        <f t="shared" si="293"/>
        <v>0</v>
      </c>
      <c r="X79" s="387"/>
      <c r="Y79" s="399">
        <f t="shared" si="294"/>
        <v>40.083705000000002</v>
      </c>
      <c r="Z79" s="399">
        <f t="shared" si="295"/>
        <v>0</v>
      </c>
      <c r="AA79" s="387"/>
      <c r="AB79" s="399">
        <f t="shared" si="296"/>
        <v>24.050222999999999</v>
      </c>
      <c r="AC79" s="399">
        <f t="shared" si="297"/>
        <v>0</v>
      </c>
      <c r="AD79" s="387"/>
      <c r="AE79" s="399">
        <f t="shared" si="298"/>
        <v>16.033482000000003</v>
      </c>
      <c r="AF79" s="399">
        <f t="shared" si="299"/>
        <v>0</v>
      </c>
      <c r="AG79" s="387"/>
      <c r="AH79" s="399">
        <f t="shared" si="300"/>
        <v>50.104631250000004</v>
      </c>
      <c r="AI79" s="399">
        <f t="shared" si="301"/>
        <v>0</v>
      </c>
      <c r="AJ79" s="387"/>
      <c r="AK79" s="399">
        <f t="shared" si="302"/>
        <v>30.06277875</v>
      </c>
      <c r="AL79" s="399">
        <f t="shared" si="303"/>
        <v>0</v>
      </c>
      <c r="AM79" s="387"/>
      <c r="AN79" s="399">
        <f t="shared" si="304"/>
        <v>20.041852500000005</v>
      </c>
      <c r="AO79" s="399">
        <f t="shared" si="305"/>
        <v>0</v>
      </c>
      <c r="AP79" s="399">
        <f t="shared" si="306"/>
        <v>0</v>
      </c>
      <c r="AQ79" s="399">
        <f t="shared" si="307"/>
        <v>0</v>
      </c>
      <c r="AR79" s="398">
        <f t="shared" ref="AR79:AR86" si="312">AQ79*12</f>
        <v>0</v>
      </c>
    </row>
    <row r="80" spans="1:58" ht="15.75" customHeight="1">
      <c r="A80" s="390" t="s">
        <v>70</v>
      </c>
      <c r="B80" s="396" t="s">
        <v>357</v>
      </c>
      <c r="C80" s="397">
        <f t="shared" si="282"/>
        <v>7</v>
      </c>
      <c r="D80" s="396">
        <v>17697</v>
      </c>
      <c r="E80" s="396">
        <v>4.62</v>
      </c>
      <c r="F80" s="398">
        <f t="shared" si="283"/>
        <v>81.760139999999993</v>
      </c>
      <c r="G80" s="398">
        <f t="shared" si="310"/>
        <v>163.52027999999999</v>
      </c>
      <c r="H80" s="398">
        <f t="shared" si="284"/>
        <v>81.760139999999993</v>
      </c>
      <c r="I80" s="398">
        <f t="shared" si="285"/>
        <v>102.20017499999999</v>
      </c>
      <c r="J80" s="398">
        <f t="shared" si="311"/>
        <v>204.40034999999997</v>
      </c>
      <c r="K80" s="398">
        <f t="shared" si="286"/>
        <v>102.20017499999999</v>
      </c>
      <c r="L80" s="387">
        <v>7</v>
      </c>
      <c r="M80" s="399">
        <f t="shared" si="308"/>
        <v>572.32097999999996</v>
      </c>
      <c r="N80" s="387"/>
      <c r="O80" s="399">
        <f t="shared" si="287"/>
        <v>0</v>
      </c>
      <c r="P80" s="399">
        <f t="shared" si="288"/>
        <v>572.32097999999996</v>
      </c>
      <c r="Q80" s="399">
        <f t="shared" si="289"/>
        <v>57.232098000000001</v>
      </c>
      <c r="R80" s="387"/>
      <c r="S80" s="399">
        <f t="shared" si="290"/>
        <v>24.528041999999996</v>
      </c>
      <c r="T80" s="399">
        <f t="shared" si="291"/>
        <v>0</v>
      </c>
      <c r="U80" s="387"/>
      <c r="V80" s="399">
        <f t="shared" si="292"/>
        <v>30.660052499999995</v>
      </c>
      <c r="W80" s="399">
        <f t="shared" si="293"/>
        <v>0</v>
      </c>
      <c r="X80" s="387"/>
      <c r="Y80" s="399">
        <f t="shared" si="294"/>
        <v>40.880069999999996</v>
      </c>
      <c r="Z80" s="399">
        <f t="shared" si="295"/>
        <v>0</v>
      </c>
      <c r="AA80" s="387"/>
      <c r="AB80" s="399">
        <f t="shared" si="296"/>
        <v>24.528041999999996</v>
      </c>
      <c r="AC80" s="399">
        <f t="shared" si="297"/>
        <v>0</v>
      </c>
      <c r="AD80" s="387"/>
      <c r="AE80" s="399">
        <f t="shared" si="298"/>
        <v>16.352028000000001</v>
      </c>
      <c r="AF80" s="399">
        <f t="shared" si="299"/>
        <v>0</v>
      </c>
      <c r="AG80" s="387"/>
      <c r="AH80" s="399">
        <f t="shared" si="300"/>
        <v>51.100087499999994</v>
      </c>
      <c r="AI80" s="399">
        <f t="shared" si="301"/>
        <v>0</v>
      </c>
      <c r="AJ80" s="387"/>
      <c r="AK80" s="399">
        <f t="shared" si="302"/>
        <v>30.660052499999995</v>
      </c>
      <c r="AL80" s="399">
        <f t="shared" si="303"/>
        <v>0</v>
      </c>
      <c r="AM80" s="387"/>
      <c r="AN80" s="399">
        <f t="shared" si="304"/>
        <v>20.440034999999998</v>
      </c>
      <c r="AO80" s="399">
        <f t="shared" si="305"/>
        <v>0</v>
      </c>
      <c r="AP80" s="399">
        <f t="shared" si="306"/>
        <v>57.232098000000001</v>
      </c>
      <c r="AQ80" s="399">
        <f t="shared" si="307"/>
        <v>629.55307799999991</v>
      </c>
      <c r="AR80" s="398">
        <f t="shared" si="312"/>
        <v>7554.636935999999</v>
      </c>
    </row>
    <row r="81" spans="1:58" ht="15.75" customHeight="1">
      <c r="A81" s="390"/>
      <c r="B81" s="396" t="s">
        <v>358</v>
      </c>
      <c r="C81" s="397">
        <f t="shared" si="282"/>
        <v>9</v>
      </c>
      <c r="D81" s="396">
        <v>17697</v>
      </c>
      <c r="E81" s="396">
        <v>4.7</v>
      </c>
      <c r="F81" s="398">
        <f t="shared" si="283"/>
        <v>83.175900000000013</v>
      </c>
      <c r="G81" s="398">
        <f t="shared" si="310"/>
        <v>166.35180000000003</v>
      </c>
      <c r="H81" s="398">
        <f t="shared" si="284"/>
        <v>83.175900000000013</v>
      </c>
      <c r="I81" s="398">
        <f t="shared" si="285"/>
        <v>103.96987500000002</v>
      </c>
      <c r="J81" s="398">
        <f t="shared" si="311"/>
        <v>207.93975000000003</v>
      </c>
      <c r="K81" s="398">
        <f t="shared" si="286"/>
        <v>103.96987500000002</v>
      </c>
      <c r="L81" s="387">
        <v>9</v>
      </c>
      <c r="M81" s="399">
        <f t="shared" si="308"/>
        <v>748.58310000000006</v>
      </c>
      <c r="N81" s="387"/>
      <c r="O81" s="399">
        <f t="shared" si="287"/>
        <v>0</v>
      </c>
      <c r="P81" s="399">
        <f t="shared" si="288"/>
        <v>748.58310000000006</v>
      </c>
      <c r="Q81" s="399">
        <f t="shared" si="289"/>
        <v>74.858310000000003</v>
      </c>
      <c r="R81" s="387"/>
      <c r="S81" s="399">
        <f t="shared" si="290"/>
        <v>24.952770000000005</v>
      </c>
      <c r="T81" s="399">
        <f t="shared" si="291"/>
        <v>0</v>
      </c>
      <c r="U81" s="387"/>
      <c r="V81" s="399">
        <f t="shared" si="292"/>
        <v>31.190962500000005</v>
      </c>
      <c r="W81" s="399">
        <f t="shared" si="293"/>
        <v>0</v>
      </c>
      <c r="X81" s="387"/>
      <c r="Y81" s="399">
        <f t="shared" si="294"/>
        <v>41.587950000000006</v>
      </c>
      <c r="Z81" s="399">
        <f t="shared" si="295"/>
        <v>0</v>
      </c>
      <c r="AA81" s="387"/>
      <c r="AB81" s="399">
        <f t="shared" si="296"/>
        <v>24.952770000000005</v>
      </c>
      <c r="AC81" s="399">
        <f t="shared" si="297"/>
        <v>0</v>
      </c>
      <c r="AD81" s="387"/>
      <c r="AE81" s="399">
        <f t="shared" si="298"/>
        <v>16.635180000000002</v>
      </c>
      <c r="AF81" s="399">
        <f t="shared" si="299"/>
        <v>0</v>
      </c>
      <c r="AG81" s="387"/>
      <c r="AH81" s="399">
        <f t="shared" si="300"/>
        <v>51.984937500000008</v>
      </c>
      <c r="AI81" s="399">
        <f t="shared" si="301"/>
        <v>0</v>
      </c>
      <c r="AJ81" s="387"/>
      <c r="AK81" s="399">
        <f t="shared" si="302"/>
        <v>31.190962500000005</v>
      </c>
      <c r="AL81" s="399">
        <f t="shared" si="303"/>
        <v>0</v>
      </c>
      <c r="AM81" s="387"/>
      <c r="AN81" s="399">
        <f t="shared" si="304"/>
        <v>20.793975000000003</v>
      </c>
      <c r="AO81" s="399">
        <f t="shared" si="305"/>
        <v>0</v>
      </c>
      <c r="AP81" s="399">
        <f t="shared" si="306"/>
        <v>74.858310000000003</v>
      </c>
      <c r="AQ81" s="399">
        <f t="shared" si="307"/>
        <v>823.44141000000002</v>
      </c>
      <c r="AR81" s="398">
        <f t="shared" si="312"/>
        <v>9881.2969200000007</v>
      </c>
    </row>
    <row r="82" spans="1:58" ht="15.75" customHeight="1">
      <c r="A82" s="390"/>
      <c r="B82" s="396" t="s">
        <v>359</v>
      </c>
      <c r="C82" s="397">
        <f t="shared" si="282"/>
        <v>2</v>
      </c>
      <c r="D82" s="396">
        <v>17697</v>
      </c>
      <c r="E82" s="399">
        <v>4.79</v>
      </c>
      <c r="F82" s="398">
        <f t="shared" si="283"/>
        <v>84.768630000000002</v>
      </c>
      <c r="G82" s="398">
        <f t="shared" si="310"/>
        <v>169.53726</v>
      </c>
      <c r="H82" s="398">
        <f t="shared" si="284"/>
        <v>84.768630000000002</v>
      </c>
      <c r="I82" s="398">
        <f t="shared" si="285"/>
        <v>105.96078750000001</v>
      </c>
      <c r="J82" s="398">
        <f t="shared" si="311"/>
        <v>211.92157500000002</v>
      </c>
      <c r="K82" s="398">
        <f t="shared" si="286"/>
        <v>105.96078750000001</v>
      </c>
      <c r="L82" s="387">
        <v>2</v>
      </c>
      <c r="M82" s="399">
        <f t="shared" si="308"/>
        <v>169.53726</v>
      </c>
      <c r="N82" s="387"/>
      <c r="O82" s="399">
        <f t="shared" si="287"/>
        <v>0</v>
      </c>
      <c r="P82" s="399">
        <f t="shared" si="288"/>
        <v>169.53726</v>
      </c>
      <c r="Q82" s="399">
        <f t="shared" si="289"/>
        <v>16.953726</v>
      </c>
      <c r="R82" s="387"/>
      <c r="S82" s="399">
        <f t="shared" si="290"/>
        <v>25.430589000000001</v>
      </c>
      <c r="T82" s="399">
        <f t="shared" si="291"/>
        <v>0</v>
      </c>
      <c r="U82" s="387"/>
      <c r="V82" s="399">
        <f t="shared" si="292"/>
        <v>31.788236250000001</v>
      </c>
      <c r="W82" s="399">
        <f t="shared" si="293"/>
        <v>0</v>
      </c>
      <c r="X82" s="387"/>
      <c r="Y82" s="399">
        <f t="shared" si="294"/>
        <v>42.384315000000001</v>
      </c>
      <c r="Z82" s="399">
        <f t="shared" si="295"/>
        <v>0</v>
      </c>
      <c r="AA82" s="387"/>
      <c r="AB82" s="399">
        <f t="shared" si="296"/>
        <v>25.430589000000001</v>
      </c>
      <c r="AC82" s="399">
        <f t="shared" si="297"/>
        <v>0</v>
      </c>
      <c r="AD82" s="387"/>
      <c r="AE82" s="399">
        <f t="shared" si="298"/>
        <v>16.953726</v>
      </c>
      <c r="AF82" s="399">
        <f t="shared" si="299"/>
        <v>0</v>
      </c>
      <c r="AG82" s="387"/>
      <c r="AH82" s="399">
        <f t="shared" si="300"/>
        <v>52.980393750000005</v>
      </c>
      <c r="AI82" s="399">
        <f t="shared" si="301"/>
        <v>0</v>
      </c>
      <c r="AJ82" s="387"/>
      <c r="AK82" s="399">
        <f t="shared" si="302"/>
        <v>31.788236250000001</v>
      </c>
      <c r="AL82" s="399">
        <f t="shared" si="303"/>
        <v>0</v>
      </c>
      <c r="AM82" s="387"/>
      <c r="AN82" s="399">
        <f t="shared" si="304"/>
        <v>21.192157500000004</v>
      </c>
      <c r="AO82" s="399">
        <f t="shared" si="305"/>
        <v>0</v>
      </c>
      <c r="AP82" s="399">
        <f t="shared" si="306"/>
        <v>16.953726</v>
      </c>
      <c r="AQ82" s="399">
        <f t="shared" si="307"/>
        <v>186.49098599999999</v>
      </c>
      <c r="AR82" s="398">
        <f t="shared" si="312"/>
        <v>2237.8918319999998</v>
      </c>
    </row>
    <row r="83" spans="1:58" ht="15.75" customHeight="1">
      <c r="A83" s="390"/>
      <c r="B83" s="396" t="s">
        <v>360</v>
      </c>
      <c r="C83" s="397">
        <f t="shared" si="282"/>
        <v>4</v>
      </c>
      <c r="D83" s="396">
        <v>17697</v>
      </c>
      <c r="E83" s="396">
        <v>4.87</v>
      </c>
      <c r="F83" s="398">
        <f t="shared" si="283"/>
        <v>86.184389999999993</v>
      </c>
      <c r="G83" s="398">
        <f t="shared" si="310"/>
        <v>172.36877999999999</v>
      </c>
      <c r="H83" s="398">
        <f t="shared" si="284"/>
        <v>86.184389999999993</v>
      </c>
      <c r="I83" s="398">
        <f t="shared" si="285"/>
        <v>107.7304875</v>
      </c>
      <c r="J83" s="398">
        <f t="shared" si="311"/>
        <v>215.46097499999999</v>
      </c>
      <c r="K83" s="398">
        <f t="shared" si="286"/>
        <v>107.7304875</v>
      </c>
      <c r="L83" s="387">
        <v>4</v>
      </c>
      <c r="M83" s="399">
        <f t="shared" si="308"/>
        <v>344.73755999999997</v>
      </c>
      <c r="N83" s="387"/>
      <c r="O83" s="399">
        <f t="shared" si="287"/>
        <v>0</v>
      </c>
      <c r="P83" s="399">
        <f t="shared" si="288"/>
        <v>344.73755999999997</v>
      </c>
      <c r="Q83" s="399">
        <f t="shared" si="289"/>
        <v>34.473756000000002</v>
      </c>
      <c r="R83" s="387"/>
      <c r="S83" s="399">
        <f t="shared" si="290"/>
        <v>25.855316999999996</v>
      </c>
      <c r="T83" s="399">
        <f t="shared" si="291"/>
        <v>0</v>
      </c>
      <c r="U83" s="387"/>
      <c r="V83" s="399">
        <f t="shared" si="292"/>
        <v>32.319146249999996</v>
      </c>
      <c r="W83" s="399">
        <f t="shared" si="293"/>
        <v>0</v>
      </c>
      <c r="X83" s="387"/>
      <c r="Y83" s="399">
        <f t="shared" si="294"/>
        <v>43.092194999999997</v>
      </c>
      <c r="Z83" s="399">
        <f t="shared" si="295"/>
        <v>0</v>
      </c>
      <c r="AA83" s="387"/>
      <c r="AB83" s="399">
        <f t="shared" si="296"/>
        <v>25.855316999999996</v>
      </c>
      <c r="AC83" s="399">
        <f t="shared" si="297"/>
        <v>0</v>
      </c>
      <c r="AD83" s="387"/>
      <c r="AE83" s="399">
        <f t="shared" si="298"/>
        <v>17.236878000000001</v>
      </c>
      <c r="AF83" s="399">
        <f t="shared" si="299"/>
        <v>0</v>
      </c>
      <c r="AG83" s="387"/>
      <c r="AH83" s="399">
        <f t="shared" si="300"/>
        <v>53.865243749999998</v>
      </c>
      <c r="AI83" s="399">
        <f t="shared" si="301"/>
        <v>0</v>
      </c>
      <c r="AJ83" s="387"/>
      <c r="AK83" s="399">
        <f t="shared" si="302"/>
        <v>32.319146249999996</v>
      </c>
      <c r="AL83" s="399">
        <f t="shared" si="303"/>
        <v>0</v>
      </c>
      <c r="AM83" s="387"/>
      <c r="AN83" s="399">
        <f t="shared" si="304"/>
        <v>21.546097500000002</v>
      </c>
      <c r="AO83" s="399">
        <f t="shared" si="305"/>
        <v>0</v>
      </c>
      <c r="AP83" s="399">
        <f t="shared" si="306"/>
        <v>34.473756000000002</v>
      </c>
      <c r="AQ83" s="399">
        <f t="shared" si="307"/>
        <v>379.21131599999995</v>
      </c>
      <c r="AR83" s="398">
        <f t="shared" si="312"/>
        <v>4550.5357919999997</v>
      </c>
    </row>
    <row r="84" spans="1:58" ht="15.75" customHeight="1">
      <c r="A84" s="390"/>
      <c r="B84" s="396" t="s">
        <v>361</v>
      </c>
      <c r="C84" s="397">
        <f t="shared" si="282"/>
        <v>8</v>
      </c>
      <c r="D84" s="396">
        <v>17697</v>
      </c>
      <c r="E84" s="396">
        <v>4.97</v>
      </c>
      <c r="F84" s="398">
        <f t="shared" si="283"/>
        <v>87.954089999999994</v>
      </c>
      <c r="G84" s="398">
        <f t="shared" si="310"/>
        <v>175.90817999999999</v>
      </c>
      <c r="H84" s="398">
        <f t="shared" si="284"/>
        <v>87.954089999999994</v>
      </c>
      <c r="I84" s="398">
        <f t="shared" si="285"/>
        <v>109.9426125</v>
      </c>
      <c r="J84" s="398">
        <f>I84*2</f>
        <v>219.88522499999999</v>
      </c>
      <c r="K84" s="398">
        <f t="shared" si="286"/>
        <v>109.9426125</v>
      </c>
      <c r="L84" s="387">
        <v>8</v>
      </c>
      <c r="M84" s="399">
        <f t="shared" si="308"/>
        <v>703.63271999999995</v>
      </c>
      <c r="N84" s="387"/>
      <c r="O84" s="399">
        <f t="shared" si="287"/>
        <v>0</v>
      </c>
      <c r="P84" s="399">
        <f t="shared" si="288"/>
        <v>703.63271999999995</v>
      </c>
      <c r="Q84" s="399">
        <f t="shared" si="289"/>
        <v>70.363271999999995</v>
      </c>
      <c r="R84" s="387"/>
      <c r="S84" s="399">
        <f t="shared" si="290"/>
        <v>26.386226999999998</v>
      </c>
      <c r="T84" s="399">
        <f t="shared" si="291"/>
        <v>0</v>
      </c>
      <c r="U84" s="387"/>
      <c r="V84" s="399">
        <f t="shared" si="292"/>
        <v>32.982783749999996</v>
      </c>
      <c r="W84" s="399">
        <f t="shared" si="293"/>
        <v>0</v>
      </c>
      <c r="X84" s="387"/>
      <c r="Y84" s="399">
        <f t="shared" si="294"/>
        <v>43.977044999999997</v>
      </c>
      <c r="Z84" s="399">
        <f t="shared" si="295"/>
        <v>0</v>
      </c>
      <c r="AA84" s="387"/>
      <c r="AB84" s="399">
        <f t="shared" si="296"/>
        <v>26.386226999999998</v>
      </c>
      <c r="AC84" s="399">
        <f t="shared" si="297"/>
        <v>0</v>
      </c>
      <c r="AD84" s="387"/>
      <c r="AE84" s="399">
        <f t="shared" si="298"/>
        <v>17.590817999999999</v>
      </c>
      <c r="AF84" s="399">
        <f t="shared" si="299"/>
        <v>0</v>
      </c>
      <c r="AG84" s="387"/>
      <c r="AH84" s="399">
        <f t="shared" si="300"/>
        <v>54.971306249999998</v>
      </c>
      <c r="AI84" s="399">
        <f t="shared" si="301"/>
        <v>0</v>
      </c>
      <c r="AJ84" s="387"/>
      <c r="AK84" s="399">
        <f t="shared" si="302"/>
        <v>32.982783749999996</v>
      </c>
      <c r="AL84" s="399">
        <f t="shared" si="303"/>
        <v>0</v>
      </c>
      <c r="AM84" s="387"/>
      <c r="AN84" s="399">
        <f t="shared" si="304"/>
        <v>21.988522500000002</v>
      </c>
      <c r="AO84" s="399">
        <f t="shared" si="305"/>
        <v>0</v>
      </c>
      <c r="AP84" s="399">
        <f t="shared" si="306"/>
        <v>70.363271999999995</v>
      </c>
      <c r="AQ84" s="399">
        <f t="shared" si="307"/>
        <v>773.99599199999989</v>
      </c>
      <c r="AR84" s="398">
        <f t="shared" si="312"/>
        <v>9287.9519039999977</v>
      </c>
    </row>
    <row r="85" spans="1:58" ht="15.75" customHeight="1">
      <c r="A85" s="390"/>
      <c r="B85" s="396" t="s">
        <v>345</v>
      </c>
      <c r="C85" s="397">
        <f t="shared" si="282"/>
        <v>5</v>
      </c>
      <c r="D85" s="396">
        <v>17697</v>
      </c>
      <c r="E85" s="396">
        <v>5.0599999999999996</v>
      </c>
      <c r="F85" s="398">
        <f t="shared" si="283"/>
        <v>89.546819999999997</v>
      </c>
      <c r="G85" s="398">
        <f t="shared" si="310"/>
        <v>179.09363999999999</v>
      </c>
      <c r="H85" s="398">
        <f t="shared" si="284"/>
        <v>89.546819999999997</v>
      </c>
      <c r="I85" s="398">
        <f t="shared" si="285"/>
        <v>111.933525</v>
      </c>
      <c r="J85" s="398">
        <f>I85*2</f>
        <v>223.86705000000001</v>
      </c>
      <c r="K85" s="398">
        <f t="shared" si="286"/>
        <v>111.933525</v>
      </c>
      <c r="L85" s="387">
        <v>5</v>
      </c>
      <c r="M85" s="399">
        <f t="shared" si="308"/>
        <v>447.73410000000001</v>
      </c>
      <c r="N85" s="387"/>
      <c r="O85" s="399">
        <f t="shared" si="287"/>
        <v>0</v>
      </c>
      <c r="P85" s="399">
        <f t="shared" si="288"/>
        <v>447.73410000000001</v>
      </c>
      <c r="Q85" s="399">
        <f t="shared" si="289"/>
        <v>44.773410000000005</v>
      </c>
      <c r="R85" s="387"/>
      <c r="S85" s="399">
        <f t="shared" si="290"/>
        <v>26.864045999999998</v>
      </c>
      <c r="T85" s="399">
        <f t="shared" si="291"/>
        <v>0</v>
      </c>
      <c r="U85" s="387"/>
      <c r="V85" s="399">
        <f t="shared" si="292"/>
        <v>33.580057500000002</v>
      </c>
      <c r="W85" s="399">
        <f t="shared" si="293"/>
        <v>0</v>
      </c>
      <c r="X85" s="387"/>
      <c r="Y85" s="399">
        <f t="shared" si="294"/>
        <v>44.773409999999998</v>
      </c>
      <c r="Z85" s="399">
        <f t="shared" si="295"/>
        <v>0</v>
      </c>
      <c r="AA85" s="387"/>
      <c r="AB85" s="399">
        <f t="shared" si="296"/>
        <v>26.864045999999998</v>
      </c>
      <c r="AC85" s="399">
        <f t="shared" si="297"/>
        <v>0</v>
      </c>
      <c r="AD85" s="387"/>
      <c r="AE85" s="399">
        <f t="shared" si="298"/>
        <v>17.909364</v>
      </c>
      <c r="AF85" s="399">
        <f t="shared" si="299"/>
        <v>0</v>
      </c>
      <c r="AG85" s="387"/>
      <c r="AH85" s="399">
        <f t="shared" si="300"/>
        <v>55.966762500000002</v>
      </c>
      <c r="AI85" s="399">
        <f t="shared" si="301"/>
        <v>0</v>
      </c>
      <c r="AJ85" s="387"/>
      <c r="AK85" s="399">
        <f t="shared" si="302"/>
        <v>33.580057500000002</v>
      </c>
      <c r="AL85" s="399">
        <f t="shared" si="303"/>
        <v>0</v>
      </c>
      <c r="AM85" s="387"/>
      <c r="AN85" s="399">
        <f t="shared" si="304"/>
        <v>22.386705000000003</v>
      </c>
      <c r="AO85" s="399">
        <f t="shared" si="305"/>
        <v>0</v>
      </c>
      <c r="AP85" s="399">
        <f t="shared" si="306"/>
        <v>44.773410000000005</v>
      </c>
      <c r="AQ85" s="399">
        <f t="shared" si="307"/>
        <v>492.50751000000002</v>
      </c>
      <c r="AR85" s="398">
        <f t="shared" si="312"/>
        <v>5910.0901200000008</v>
      </c>
    </row>
    <row r="86" spans="1:58" ht="15.75" customHeight="1">
      <c r="A86" s="425"/>
      <c r="B86" s="396" t="s">
        <v>362</v>
      </c>
      <c r="C86" s="397">
        <f>L86+N86</f>
        <v>13</v>
      </c>
      <c r="D86" s="396">
        <v>17697</v>
      </c>
      <c r="E86" s="396">
        <v>5.16</v>
      </c>
      <c r="F86" s="398">
        <f t="shared" si="283"/>
        <v>91.316519999999997</v>
      </c>
      <c r="G86" s="398">
        <f t="shared" si="310"/>
        <v>182.63303999999999</v>
      </c>
      <c r="H86" s="398">
        <f t="shared" si="284"/>
        <v>91.316519999999997</v>
      </c>
      <c r="I86" s="398">
        <f t="shared" si="285"/>
        <v>114.14564999999999</v>
      </c>
      <c r="J86" s="398">
        <f t="shared" ref="J86" si="313">I86*2</f>
        <v>228.29129999999998</v>
      </c>
      <c r="K86" s="398">
        <f t="shared" si="286"/>
        <v>114.14564999999999</v>
      </c>
      <c r="L86" s="387">
        <v>13</v>
      </c>
      <c r="M86" s="399">
        <f t="shared" si="308"/>
        <v>1187.1147599999999</v>
      </c>
      <c r="N86" s="387"/>
      <c r="O86" s="399">
        <f t="shared" si="287"/>
        <v>0</v>
      </c>
      <c r="P86" s="399">
        <f t="shared" si="288"/>
        <v>1187.1147599999999</v>
      </c>
      <c r="Q86" s="399">
        <f t="shared" si="289"/>
        <v>118.711476</v>
      </c>
      <c r="R86" s="387"/>
      <c r="S86" s="399">
        <f t="shared" si="290"/>
        <v>27.394955999999997</v>
      </c>
      <c r="T86" s="399">
        <f t="shared" si="291"/>
        <v>0</v>
      </c>
      <c r="U86" s="387"/>
      <c r="V86" s="399">
        <f t="shared" si="292"/>
        <v>34.243694999999995</v>
      </c>
      <c r="W86" s="399">
        <f t="shared" si="293"/>
        <v>0</v>
      </c>
      <c r="X86" s="387"/>
      <c r="Y86" s="399">
        <f t="shared" si="294"/>
        <v>45.658259999999999</v>
      </c>
      <c r="Z86" s="399">
        <f t="shared" si="295"/>
        <v>0</v>
      </c>
      <c r="AA86" s="387"/>
      <c r="AB86" s="399">
        <f t="shared" si="296"/>
        <v>27.394955999999997</v>
      </c>
      <c r="AC86" s="399">
        <f t="shared" si="297"/>
        <v>0</v>
      </c>
      <c r="AD86" s="387"/>
      <c r="AE86" s="399">
        <f t="shared" si="298"/>
        <v>18.263304000000002</v>
      </c>
      <c r="AF86" s="399">
        <f t="shared" si="299"/>
        <v>0</v>
      </c>
      <c r="AG86" s="387"/>
      <c r="AH86" s="399">
        <f t="shared" si="300"/>
        <v>57.072824999999995</v>
      </c>
      <c r="AI86" s="399">
        <f t="shared" si="301"/>
        <v>0</v>
      </c>
      <c r="AJ86" s="387"/>
      <c r="AK86" s="399">
        <f t="shared" si="302"/>
        <v>34.243694999999995</v>
      </c>
      <c r="AL86" s="399">
        <f t="shared" si="303"/>
        <v>0</v>
      </c>
      <c r="AM86" s="387"/>
      <c r="AN86" s="399">
        <f t="shared" si="304"/>
        <v>22.829129999999999</v>
      </c>
      <c r="AO86" s="399">
        <f t="shared" si="305"/>
        <v>0</v>
      </c>
      <c r="AP86" s="399">
        <f t="shared" si="306"/>
        <v>118.711476</v>
      </c>
      <c r="AQ86" s="399">
        <f t="shared" si="307"/>
        <v>1305.8262359999999</v>
      </c>
      <c r="AR86" s="398">
        <f t="shared" si="312"/>
        <v>15669.914831999999</v>
      </c>
    </row>
    <row r="87" spans="1:58" s="428" customFormat="1" ht="15.75" customHeight="1">
      <c r="A87" s="401"/>
      <c r="B87" s="401" t="s">
        <v>186</v>
      </c>
      <c r="C87" s="402">
        <f>SUM(C76:C86)</f>
        <v>49</v>
      </c>
      <c r="D87" s="401"/>
      <c r="E87" s="401"/>
      <c r="F87" s="403">
        <f t="shared" ref="F87:R87" si="314">SUM(F76:F86)</f>
        <v>916.70459999999991</v>
      </c>
      <c r="G87" s="403">
        <f t="shared" si="314"/>
        <v>1833.4091999999998</v>
      </c>
      <c r="H87" s="403">
        <f t="shared" si="314"/>
        <v>916.70459999999991</v>
      </c>
      <c r="I87" s="403">
        <f t="shared" si="314"/>
        <v>1145.88075</v>
      </c>
      <c r="J87" s="403">
        <f t="shared" si="314"/>
        <v>2291.7615000000001</v>
      </c>
      <c r="K87" s="403">
        <f t="shared" si="314"/>
        <v>1145.88075</v>
      </c>
      <c r="L87" s="426">
        <f t="shared" si="314"/>
        <v>49</v>
      </c>
      <c r="M87" s="405">
        <f t="shared" si="314"/>
        <v>4252.4121300000006</v>
      </c>
      <c r="N87" s="426">
        <f t="shared" si="314"/>
        <v>0</v>
      </c>
      <c r="O87" s="405">
        <f t="shared" si="314"/>
        <v>0</v>
      </c>
      <c r="P87" s="405">
        <f t="shared" si="314"/>
        <v>4252.4121300000006</v>
      </c>
      <c r="Q87" s="405">
        <f t="shared" si="314"/>
        <v>425.24121300000002</v>
      </c>
      <c r="R87" s="426">
        <f t="shared" si="314"/>
        <v>0</v>
      </c>
      <c r="S87" s="401"/>
      <c r="T87" s="405">
        <f t="shared" ref="T87:U87" si="315">SUM(T76:T86)</f>
        <v>0</v>
      </c>
      <c r="U87" s="426">
        <f t="shared" si="315"/>
        <v>0</v>
      </c>
      <c r="V87" s="401"/>
      <c r="W87" s="405">
        <f t="shared" ref="W87:X87" si="316">SUM(W76:W86)</f>
        <v>0</v>
      </c>
      <c r="X87" s="426">
        <f t="shared" si="316"/>
        <v>0</v>
      </c>
      <c r="Y87" s="401"/>
      <c r="Z87" s="405">
        <f t="shared" ref="Z87:AA87" si="317">SUM(Z76:Z86)</f>
        <v>0</v>
      </c>
      <c r="AA87" s="426">
        <f t="shared" si="317"/>
        <v>0</v>
      </c>
      <c r="AB87" s="401"/>
      <c r="AC87" s="405">
        <f t="shared" ref="AC87:AD87" si="318">SUM(AC76:AC86)</f>
        <v>0</v>
      </c>
      <c r="AD87" s="426">
        <f t="shared" si="318"/>
        <v>0</v>
      </c>
      <c r="AE87" s="401"/>
      <c r="AF87" s="405">
        <f t="shared" ref="AF87:AG87" si="319">SUM(AF76:AF86)</f>
        <v>0</v>
      </c>
      <c r="AG87" s="426">
        <f t="shared" si="319"/>
        <v>0</v>
      </c>
      <c r="AH87" s="401"/>
      <c r="AI87" s="405">
        <f t="shared" ref="AI87:AJ87" si="320">SUM(AI76:AI86)</f>
        <v>0</v>
      </c>
      <c r="AJ87" s="426">
        <f t="shared" si="320"/>
        <v>0</v>
      </c>
      <c r="AK87" s="401"/>
      <c r="AL87" s="405">
        <f t="shared" ref="AL87:AM87" si="321">SUM(AL76:AL86)</f>
        <v>0</v>
      </c>
      <c r="AM87" s="426">
        <f t="shared" si="321"/>
        <v>0</v>
      </c>
      <c r="AN87" s="401"/>
      <c r="AO87" s="405">
        <f t="shared" ref="AO87:AP87" si="322">SUM(AO76:AO86)</f>
        <v>0</v>
      </c>
      <c r="AP87" s="405">
        <f t="shared" si="322"/>
        <v>425.24121300000002</v>
      </c>
      <c r="AQ87" s="412">
        <f>SUM(AQ76:AQ86)</f>
        <v>4677.6533429999999</v>
      </c>
      <c r="AR87" s="412">
        <f t="shared" ref="AR87" si="323">SUM(AR76:AR86)</f>
        <v>56132.840115999992</v>
      </c>
      <c r="AS87" s="406"/>
      <c r="AT87" s="407"/>
      <c r="AU87" s="407"/>
      <c r="AV87" s="407"/>
      <c r="AW87" s="407"/>
      <c r="AX87" s="407"/>
      <c r="AY87" s="407"/>
      <c r="AZ87" s="407"/>
      <c r="BA87" s="427"/>
      <c r="BB87" s="427"/>
      <c r="BC87" s="427"/>
      <c r="BD87" s="427"/>
      <c r="BE87" s="427"/>
      <c r="BF87" s="427"/>
    </row>
    <row r="88" spans="1:58" s="421" customFormat="1" ht="17.25" customHeight="1">
      <c r="A88" s="544" t="s">
        <v>363</v>
      </c>
      <c r="B88" s="545"/>
      <c r="C88" s="418">
        <f>C87</f>
        <v>49</v>
      </c>
      <c r="D88" s="419"/>
      <c r="E88" s="419"/>
      <c r="F88" s="418"/>
      <c r="G88" s="429"/>
      <c r="H88" s="418"/>
      <c r="I88" s="418"/>
      <c r="J88" s="429"/>
      <c r="K88" s="429"/>
      <c r="L88" s="430">
        <f>L87</f>
        <v>49</v>
      </c>
      <c r="M88" s="430">
        <f t="shared" ref="M88:AR88" si="324">M87</f>
        <v>4252.4121300000006</v>
      </c>
      <c r="N88" s="430">
        <f t="shared" si="324"/>
        <v>0</v>
      </c>
      <c r="O88" s="430">
        <f t="shared" si="324"/>
        <v>0</v>
      </c>
      <c r="P88" s="430">
        <f t="shared" si="324"/>
        <v>4252.4121300000006</v>
      </c>
      <c r="Q88" s="430">
        <f t="shared" si="324"/>
        <v>425.24121300000002</v>
      </c>
      <c r="R88" s="430">
        <f t="shared" si="324"/>
        <v>0</v>
      </c>
      <c r="S88" s="430">
        <f t="shared" si="324"/>
        <v>0</v>
      </c>
      <c r="T88" s="430">
        <f t="shared" si="324"/>
        <v>0</v>
      </c>
      <c r="U88" s="430">
        <f t="shared" si="324"/>
        <v>0</v>
      </c>
      <c r="V88" s="430">
        <f t="shared" si="324"/>
        <v>0</v>
      </c>
      <c r="W88" s="430">
        <f t="shared" si="324"/>
        <v>0</v>
      </c>
      <c r="X88" s="430">
        <f t="shared" si="324"/>
        <v>0</v>
      </c>
      <c r="Y88" s="430">
        <f t="shared" si="324"/>
        <v>0</v>
      </c>
      <c r="Z88" s="430">
        <f t="shared" si="324"/>
        <v>0</v>
      </c>
      <c r="AA88" s="430">
        <f t="shared" si="324"/>
        <v>0</v>
      </c>
      <c r="AB88" s="430">
        <f t="shared" si="324"/>
        <v>0</v>
      </c>
      <c r="AC88" s="430">
        <f t="shared" si="324"/>
        <v>0</v>
      </c>
      <c r="AD88" s="430">
        <f t="shared" si="324"/>
        <v>0</v>
      </c>
      <c r="AE88" s="430">
        <f t="shared" si="324"/>
        <v>0</v>
      </c>
      <c r="AF88" s="430">
        <f t="shared" si="324"/>
        <v>0</v>
      </c>
      <c r="AG88" s="430">
        <f t="shared" si="324"/>
        <v>0</v>
      </c>
      <c r="AH88" s="430">
        <f t="shared" si="324"/>
        <v>0</v>
      </c>
      <c r="AI88" s="430">
        <f t="shared" si="324"/>
        <v>0</v>
      </c>
      <c r="AJ88" s="430">
        <f t="shared" si="324"/>
        <v>0</v>
      </c>
      <c r="AK88" s="430">
        <f t="shared" si="324"/>
        <v>0</v>
      </c>
      <c r="AL88" s="430">
        <f t="shared" si="324"/>
        <v>0</v>
      </c>
      <c r="AM88" s="430">
        <f t="shared" si="324"/>
        <v>0</v>
      </c>
      <c r="AN88" s="430">
        <f t="shared" si="324"/>
        <v>0</v>
      </c>
      <c r="AO88" s="430">
        <f t="shared" si="324"/>
        <v>0</v>
      </c>
      <c r="AP88" s="430">
        <f t="shared" si="324"/>
        <v>425.24121300000002</v>
      </c>
      <c r="AQ88" s="431">
        <f t="shared" si="324"/>
        <v>4677.6533429999999</v>
      </c>
      <c r="AR88" s="431">
        <f t="shared" si="324"/>
        <v>56132.840115999992</v>
      </c>
      <c r="AS88" s="377"/>
      <c r="AT88" s="378"/>
      <c r="AU88" s="378"/>
      <c r="AV88" s="378"/>
      <c r="AW88" s="378"/>
      <c r="AX88" s="378"/>
      <c r="AY88" s="378"/>
      <c r="AZ88" s="378"/>
    </row>
    <row r="89" spans="1:58" ht="15.75" hidden="1" customHeight="1">
      <c r="A89" s="390"/>
      <c r="B89" s="391"/>
      <c r="C89" s="425"/>
      <c r="D89" s="416"/>
      <c r="E89" s="396"/>
      <c r="F89" s="425"/>
      <c r="G89" s="424"/>
      <c r="H89" s="425"/>
      <c r="I89" s="425"/>
      <c r="J89" s="424"/>
      <c r="K89" s="424"/>
      <c r="L89" s="432"/>
      <c r="M89" s="432"/>
      <c r="N89" s="432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32"/>
      <c r="AM89" s="432"/>
      <c r="AN89" s="432"/>
      <c r="AO89" s="432"/>
      <c r="AP89" s="432"/>
      <c r="AQ89" s="433"/>
      <c r="AR89" s="433"/>
    </row>
    <row r="90" spans="1:58" ht="15.75" hidden="1" customHeight="1">
      <c r="A90" s="409"/>
      <c r="B90" s="396" t="s">
        <v>353</v>
      </c>
      <c r="C90" s="397">
        <f t="shared" ref="C90:C100" si="325">L90+N90</f>
        <v>0</v>
      </c>
      <c r="D90" s="396">
        <v>17697</v>
      </c>
      <c r="E90" s="396">
        <v>4.67</v>
      </c>
      <c r="F90" s="397">
        <f t="shared" ref="F90:F100" si="326">O90+Q90</f>
        <v>0</v>
      </c>
      <c r="G90" s="398">
        <f>F90*1.75</f>
        <v>0</v>
      </c>
      <c r="H90" s="397">
        <f t="shared" ref="H90:I100" si="327">Q90+S90</f>
        <v>0</v>
      </c>
      <c r="I90" s="397">
        <f t="shared" si="327"/>
        <v>0</v>
      </c>
      <c r="J90" s="398">
        <f t="shared" ref="J90:J100" si="328">I90*1.75</f>
        <v>0</v>
      </c>
      <c r="K90" s="398">
        <f t="shared" ref="K90:K100" si="329">J90-I90</f>
        <v>0</v>
      </c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87"/>
      <c r="AL90" s="387"/>
      <c r="AM90" s="387"/>
      <c r="AN90" s="387"/>
      <c r="AO90" s="387"/>
      <c r="AP90" s="387"/>
      <c r="AQ90" s="434"/>
      <c r="AR90" s="434"/>
    </row>
    <row r="91" spans="1:58" ht="15.75" hidden="1" customHeight="1">
      <c r="A91" s="390"/>
      <c r="B91" s="396" t="s">
        <v>354</v>
      </c>
      <c r="C91" s="397">
        <f t="shared" si="325"/>
        <v>0</v>
      </c>
      <c r="D91" s="396">
        <v>17697</v>
      </c>
      <c r="E91" s="396">
        <v>4.74</v>
      </c>
      <c r="F91" s="397">
        <f t="shared" si="326"/>
        <v>0</v>
      </c>
      <c r="G91" s="398">
        <f t="shared" ref="G91:G100" si="330">F91*1.75</f>
        <v>0</v>
      </c>
      <c r="H91" s="397">
        <f t="shared" si="327"/>
        <v>0</v>
      </c>
      <c r="I91" s="397">
        <f t="shared" si="327"/>
        <v>0</v>
      </c>
      <c r="J91" s="398">
        <f t="shared" si="328"/>
        <v>0</v>
      </c>
      <c r="K91" s="398">
        <f t="shared" si="329"/>
        <v>0</v>
      </c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  <c r="AA91" s="387"/>
      <c r="AB91" s="387"/>
      <c r="AC91" s="387"/>
      <c r="AD91" s="387"/>
      <c r="AE91" s="387"/>
      <c r="AF91" s="387"/>
      <c r="AG91" s="387"/>
      <c r="AH91" s="387"/>
      <c r="AI91" s="387"/>
      <c r="AJ91" s="387"/>
      <c r="AK91" s="387"/>
      <c r="AL91" s="387"/>
      <c r="AM91" s="387"/>
      <c r="AN91" s="387"/>
      <c r="AO91" s="387"/>
      <c r="AP91" s="387"/>
      <c r="AQ91" s="434"/>
      <c r="AR91" s="434"/>
    </row>
    <row r="92" spans="1:58" ht="15.75" hidden="1" customHeight="1">
      <c r="A92" s="390"/>
      <c r="B92" s="396" t="s">
        <v>355</v>
      </c>
      <c r="C92" s="397">
        <f t="shared" si="325"/>
        <v>0</v>
      </c>
      <c r="D92" s="396">
        <v>17697</v>
      </c>
      <c r="E92" s="396">
        <v>4.8099999999999996</v>
      </c>
      <c r="F92" s="397">
        <f t="shared" si="326"/>
        <v>0</v>
      </c>
      <c r="G92" s="398">
        <f t="shared" si="330"/>
        <v>0</v>
      </c>
      <c r="H92" s="397">
        <f t="shared" si="327"/>
        <v>0</v>
      </c>
      <c r="I92" s="397">
        <f t="shared" si="327"/>
        <v>0</v>
      </c>
      <c r="J92" s="398">
        <f t="shared" si="328"/>
        <v>0</v>
      </c>
      <c r="K92" s="398">
        <f t="shared" si="329"/>
        <v>0</v>
      </c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  <c r="AA92" s="387"/>
      <c r="AB92" s="387"/>
      <c r="AC92" s="387"/>
      <c r="AD92" s="387"/>
      <c r="AE92" s="387"/>
      <c r="AF92" s="387"/>
      <c r="AG92" s="387"/>
      <c r="AH92" s="387"/>
      <c r="AI92" s="387"/>
      <c r="AJ92" s="387"/>
      <c r="AK92" s="387"/>
      <c r="AL92" s="387"/>
      <c r="AM92" s="387"/>
      <c r="AN92" s="387"/>
      <c r="AO92" s="387"/>
      <c r="AP92" s="387"/>
      <c r="AQ92" s="434"/>
      <c r="AR92" s="434"/>
    </row>
    <row r="93" spans="1:58" ht="15.75" hidden="1" customHeight="1">
      <c r="A93" s="390"/>
      <c r="B93" s="396" t="s">
        <v>356</v>
      </c>
      <c r="C93" s="397">
        <f t="shared" si="325"/>
        <v>0</v>
      </c>
      <c r="D93" s="396">
        <v>17697</v>
      </c>
      <c r="E93" s="396">
        <v>4.88</v>
      </c>
      <c r="F93" s="397">
        <f t="shared" si="326"/>
        <v>0</v>
      </c>
      <c r="G93" s="398">
        <f t="shared" si="330"/>
        <v>0</v>
      </c>
      <c r="H93" s="397">
        <f t="shared" si="327"/>
        <v>0</v>
      </c>
      <c r="I93" s="397">
        <f t="shared" si="327"/>
        <v>0</v>
      </c>
      <c r="J93" s="398">
        <f t="shared" si="328"/>
        <v>0</v>
      </c>
      <c r="K93" s="398">
        <f t="shared" si="329"/>
        <v>0</v>
      </c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87"/>
      <c r="AL93" s="387"/>
      <c r="AM93" s="387"/>
      <c r="AN93" s="387"/>
      <c r="AO93" s="387"/>
      <c r="AP93" s="387"/>
      <c r="AQ93" s="434"/>
      <c r="AR93" s="434"/>
    </row>
    <row r="94" spans="1:58" ht="15.75" hidden="1" customHeight="1">
      <c r="A94" s="390" t="s">
        <v>364</v>
      </c>
      <c r="B94" s="396" t="s">
        <v>357</v>
      </c>
      <c r="C94" s="397">
        <f t="shared" si="325"/>
        <v>0</v>
      </c>
      <c r="D94" s="396">
        <v>17697</v>
      </c>
      <c r="E94" s="396">
        <v>4.95</v>
      </c>
      <c r="F94" s="397">
        <f t="shared" si="326"/>
        <v>0</v>
      </c>
      <c r="G94" s="398">
        <f t="shared" si="330"/>
        <v>0</v>
      </c>
      <c r="H94" s="397">
        <f t="shared" si="327"/>
        <v>0</v>
      </c>
      <c r="I94" s="397">
        <f t="shared" si="327"/>
        <v>0</v>
      </c>
      <c r="J94" s="398">
        <f t="shared" si="328"/>
        <v>0</v>
      </c>
      <c r="K94" s="398">
        <f t="shared" si="329"/>
        <v>0</v>
      </c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7"/>
      <c r="AL94" s="387"/>
      <c r="AM94" s="387"/>
      <c r="AN94" s="387"/>
      <c r="AO94" s="387"/>
      <c r="AP94" s="387"/>
      <c r="AQ94" s="434"/>
      <c r="AR94" s="434"/>
    </row>
    <row r="95" spans="1:58" ht="15.75" hidden="1" customHeight="1">
      <c r="A95" s="390"/>
      <c r="B95" s="396" t="s">
        <v>358</v>
      </c>
      <c r="C95" s="397">
        <f t="shared" si="325"/>
        <v>0</v>
      </c>
      <c r="D95" s="396">
        <v>17697</v>
      </c>
      <c r="E95" s="396">
        <v>5.01</v>
      </c>
      <c r="F95" s="397">
        <f t="shared" si="326"/>
        <v>0</v>
      </c>
      <c r="G95" s="398">
        <f t="shared" si="330"/>
        <v>0</v>
      </c>
      <c r="H95" s="397">
        <f t="shared" si="327"/>
        <v>0</v>
      </c>
      <c r="I95" s="397">
        <f t="shared" si="327"/>
        <v>0</v>
      </c>
      <c r="J95" s="398">
        <f t="shared" si="328"/>
        <v>0</v>
      </c>
      <c r="K95" s="398">
        <f t="shared" si="329"/>
        <v>0</v>
      </c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  <c r="AA95" s="387"/>
      <c r="AB95" s="387"/>
      <c r="AC95" s="387"/>
      <c r="AD95" s="387"/>
      <c r="AE95" s="387"/>
      <c r="AF95" s="387"/>
      <c r="AG95" s="387"/>
      <c r="AH95" s="387"/>
      <c r="AI95" s="387"/>
      <c r="AJ95" s="387"/>
      <c r="AK95" s="387"/>
      <c r="AL95" s="387"/>
      <c r="AM95" s="387"/>
      <c r="AN95" s="387"/>
      <c r="AO95" s="387"/>
      <c r="AP95" s="387"/>
      <c r="AQ95" s="434"/>
      <c r="AR95" s="434"/>
    </row>
    <row r="96" spans="1:58" ht="15.75" hidden="1" customHeight="1">
      <c r="A96" s="390"/>
      <c r="B96" s="396" t="s">
        <v>359</v>
      </c>
      <c r="C96" s="397">
        <f t="shared" si="325"/>
        <v>0</v>
      </c>
      <c r="D96" s="396">
        <v>17697</v>
      </c>
      <c r="E96" s="396">
        <v>5.08</v>
      </c>
      <c r="F96" s="397">
        <f t="shared" si="326"/>
        <v>0</v>
      </c>
      <c r="G96" s="398">
        <f t="shared" si="330"/>
        <v>0</v>
      </c>
      <c r="H96" s="397">
        <f t="shared" si="327"/>
        <v>0</v>
      </c>
      <c r="I96" s="397">
        <f t="shared" si="327"/>
        <v>0</v>
      </c>
      <c r="J96" s="398">
        <f t="shared" si="328"/>
        <v>0</v>
      </c>
      <c r="K96" s="398">
        <f t="shared" si="329"/>
        <v>0</v>
      </c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87"/>
      <c r="AC96" s="387"/>
      <c r="AD96" s="387"/>
      <c r="AE96" s="387"/>
      <c r="AF96" s="387"/>
      <c r="AG96" s="387"/>
      <c r="AH96" s="387"/>
      <c r="AI96" s="387"/>
      <c r="AJ96" s="387"/>
      <c r="AK96" s="387"/>
      <c r="AL96" s="387"/>
      <c r="AM96" s="387"/>
      <c r="AN96" s="387"/>
      <c r="AO96" s="387"/>
      <c r="AP96" s="387"/>
      <c r="AQ96" s="434"/>
      <c r="AR96" s="434"/>
    </row>
    <row r="97" spans="1:52" ht="15.75" hidden="1" customHeight="1">
      <c r="A97" s="390"/>
      <c r="B97" s="396" t="s">
        <v>360</v>
      </c>
      <c r="C97" s="397">
        <f t="shared" si="325"/>
        <v>0</v>
      </c>
      <c r="D97" s="396">
        <v>17697</v>
      </c>
      <c r="E97" s="396">
        <v>5.16</v>
      </c>
      <c r="F97" s="397">
        <f t="shared" si="326"/>
        <v>0</v>
      </c>
      <c r="G97" s="398">
        <f t="shared" si="330"/>
        <v>0</v>
      </c>
      <c r="H97" s="397">
        <f t="shared" si="327"/>
        <v>0</v>
      </c>
      <c r="I97" s="397">
        <f t="shared" si="327"/>
        <v>0</v>
      </c>
      <c r="J97" s="398">
        <f t="shared" si="328"/>
        <v>0</v>
      </c>
      <c r="K97" s="398">
        <f t="shared" si="329"/>
        <v>0</v>
      </c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  <c r="AA97" s="387"/>
      <c r="AB97" s="387"/>
      <c r="AC97" s="387"/>
      <c r="AD97" s="387"/>
      <c r="AE97" s="387"/>
      <c r="AF97" s="387"/>
      <c r="AG97" s="387"/>
      <c r="AH97" s="387"/>
      <c r="AI97" s="387"/>
      <c r="AJ97" s="387"/>
      <c r="AK97" s="387"/>
      <c r="AL97" s="387"/>
      <c r="AM97" s="387"/>
      <c r="AN97" s="387"/>
      <c r="AO97" s="387"/>
      <c r="AP97" s="387"/>
      <c r="AQ97" s="434"/>
      <c r="AR97" s="434"/>
    </row>
    <row r="98" spans="1:52" ht="15.75" hidden="1" customHeight="1">
      <c r="A98" s="390"/>
      <c r="B98" s="396" t="s">
        <v>361</v>
      </c>
      <c r="C98" s="397">
        <f t="shared" si="325"/>
        <v>0</v>
      </c>
      <c r="D98" s="396">
        <v>17697</v>
      </c>
      <c r="E98" s="396">
        <v>5.24</v>
      </c>
      <c r="F98" s="397">
        <f t="shared" si="326"/>
        <v>0</v>
      </c>
      <c r="G98" s="398">
        <f t="shared" si="330"/>
        <v>0</v>
      </c>
      <c r="H98" s="397">
        <f t="shared" si="327"/>
        <v>0</v>
      </c>
      <c r="I98" s="397">
        <f t="shared" si="327"/>
        <v>0</v>
      </c>
      <c r="J98" s="398">
        <f t="shared" si="328"/>
        <v>0</v>
      </c>
      <c r="K98" s="398">
        <f t="shared" si="329"/>
        <v>0</v>
      </c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  <c r="AA98" s="387"/>
      <c r="AB98" s="387"/>
      <c r="AC98" s="387"/>
      <c r="AD98" s="387"/>
      <c r="AE98" s="387"/>
      <c r="AF98" s="387"/>
      <c r="AG98" s="387"/>
      <c r="AH98" s="387"/>
      <c r="AI98" s="387"/>
      <c r="AJ98" s="387"/>
      <c r="AK98" s="387"/>
      <c r="AL98" s="387"/>
      <c r="AM98" s="387"/>
      <c r="AN98" s="387"/>
      <c r="AO98" s="387"/>
      <c r="AP98" s="387"/>
      <c r="AQ98" s="434"/>
      <c r="AR98" s="434"/>
    </row>
    <row r="99" spans="1:52" ht="15.75" hidden="1" customHeight="1">
      <c r="A99" s="390"/>
      <c r="B99" s="396" t="s">
        <v>345</v>
      </c>
      <c r="C99" s="397">
        <f t="shared" si="325"/>
        <v>0</v>
      </c>
      <c r="D99" s="396">
        <v>17697</v>
      </c>
      <c r="E99" s="396">
        <v>5.32</v>
      </c>
      <c r="F99" s="397">
        <f t="shared" si="326"/>
        <v>0</v>
      </c>
      <c r="G99" s="398">
        <f t="shared" si="330"/>
        <v>0</v>
      </c>
      <c r="H99" s="397">
        <f t="shared" si="327"/>
        <v>0</v>
      </c>
      <c r="I99" s="397">
        <f t="shared" si="327"/>
        <v>0</v>
      </c>
      <c r="J99" s="398">
        <f t="shared" si="328"/>
        <v>0</v>
      </c>
      <c r="K99" s="398">
        <f t="shared" si="329"/>
        <v>0</v>
      </c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  <c r="AA99" s="387"/>
      <c r="AB99" s="387"/>
      <c r="AC99" s="387"/>
      <c r="AD99" s="387"/>
      <c r="AE99" s="387"/>
      <c r="AF99" s="387"/>
      <c r="AG99" s="387"/>
      <c r="AH99" s="387"/>
      <c r="AI99" s="387"/>
      <c r="AJ99" s="387"/>
      <c r="AK99" s="387"/>
      <c r="AL99" s="387"/>
      <c r="AM99" s="387"/>
      <c r="AN99" s="387"/>
      <c r="AO99" s="387"/>
      <c r="AP99" s="387"/>
      <c r="AQ99" s="434"/>
      <c r="AR99" s="434"/>
    </row>
    <row r="100" spans="1:52" ht="15.75" hidden="1" customHeight="1">
      <c r="A100" s="425"/>
      <c r="B100" s="396" t="s">
        <v>362</v>
      </c>
      <c r="C100" s="397">
        <f t="shared" si="325"/>
        <v>0</v>
      </c>
      <c r="D100" s="396">
        <v>17697</v>
      </c>
      <c r="E100" s="396">
        <v>5.41</v>
      </c>
      <c r="F100" s="397">
        <f t="shared" si="326"/>
        <v>0</v>
      </c>
      <c r="G100" s="398">
        <f t="shared" si="330"/>
        <v>0</v>
      </c>
      <c r="H100" s="397">
        <f t="shared" si="327"/>
        <v>0</v>
      </c>
      <c r="I100" s="397">
        <f t="shared" si="327"/>
        <v>0</v>
      </c>
      <c r="J100" s="398">
        <f t="shared" si="328"/>
        <v>0</v>
      </c>
      <c r="K100" s="398">
        <f t="shared" si="329"/>
        <v>0</v>
      </c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  <c r="AA100" s="387"/>
      <c r="AB100" s="387"/>
      <c r="AC100" s="387"/>
      <c r="AD100" s="387"/>
      <c r="AE100" s="387"/>
      <c r="AF100" s="387"/>
      <c r="AG100" s="387"/>
      <c r="AH100" s="387"/>
      <c r="AI100" s="387"/>
      <c r="AJ100" s="387"/>
      <c r="AK100" s="387"/>
      <c r="AL100" s="387"/>
      <c r="AM100" s="387"/>
      <c r="AN100" s="387"/>
      <c r="AO100" s="387"/>
      <c r="AP100" s="387"/>
      <c r="AQ100" s="434"/>
      <c r="AR100" s="434"/>
    </row>
    <row r="101" spans="1:52" s="379" customFormat="1" ht="15.75" hidden="1" customHeight="1">
      <c r="A101" s="396"/>
      <c r="B101" s="396" t="s">
        <v>348</v>
      </c>
      <c r="C101" s="397">
        <f>SUM(C90:C100)</f>
        <v>0</v>
      </c>
      <c r="D101" s="396"/>
      <c r="E101" s="396"/>
      <c r="F101" s="397">
        <f>SUM(F90:F100)</f>
        <v>0</v>
      </c>
      <c r="G101" s="398">
        <f t="shared" ref="G101:AR101" si="331">SUM(G90:G100)</f>
        <v>0</v>
      </c>
      <c r="H101" s="397">
        <f>SUM(H90:H100)</f>
        <v>0</v>
      </c>
      <c r="I101" s="397">
        <f>SUM(I90:I100)</f>
        <v>0</v>
      </c>
      <c r="J101" s="398">
        <f t="shared" si="331"/>
        <v>0</v>
      </c>
      <c r="K101" s="398">
        <f t="shared" si="331"/>
        <v>0</v>
      </c>
      <c r="L101" s="384">
        <f t="shared" si="331"/>
        <v>0</v>
      </c>
      <c r="M101" s="384">
        <f t="shared" si="331"/>
        <v>0</v>
      </c>
      <c r="N101" s="384">
        <f t="shared" si="331"/>
        <v>0</v>
      </c>
      <c r="O101" s="384">
        <f t="shared" si="331"/>
        <v>0</v>
      </c>
      <c r="P101" s="384">
        <f t="shared" si="331"/>
        <v>0</v>
      </c>
      <c r="Q101" s="384">
        <f t="shared" si="331"/>
        <v>0</v>
      </c>
      <c r="R101" s="384">
        <f t="shared" si="331"/>
        <v>0</v>
      </c>
      <c r="S101" s="384">
        <f t="shared" si="331"/>
        <v>0</v>
      </c>
      <c r="T101" s="384">
        <f t="shared" si="331"/>
        <v>0</v>
      </c>
      <c r="U101" s="384">
        <f t="shared" si="331"/>
        <v>0</v>
      </c>
      <c r="V101" s="384">
        <f t="shared" si="331"/>
        <v>0</v>
      </c>
      <c r="W101" s="384">
        <f t="shared" si="331"/>
        <v>0</v>
      </c>
      <c r="X101" s="384">
        <f t="shared" si="331"/>
        <v>0</v>
      </c>
      <c r="Y101" s="384">
        <f t="shared" si="331"/>
        <v>0</v>
      </c>
      <c r="Z101" s="384">
        <f t="shared" si="331"/>
        <v>0</v>
      </c>
      <c r="AA101" s="384">
        <f t="shared" si="331"/>
        <v>0</v>
      </c>
      <c r="AB101" s="384">
        <f t="shared" si="331"/>
        <v>0</v>
      </c>
      <c r="AC101" s="384">
        <f t="shared" si="331"/>
        <v>0</v>
      </c>
      <c r="AD101" s="384">
        <f t="shared" si="331"/>
        <v>0</v>
      </c>
      <c r="AE101" s="384">
        <f t="shared" si="331"/>
        <v>0</v>
      </c>
      <c r="AF101" s="384">
        <f t="shared" si="331"/>
        <v>0</v>
      </c>
      <c r="AG101" s="384">
        <f t="shared" si="331"/>
        <v>0</v>
      </c>
      <c r="AH101" s="384">
        <f t="shared" si="331"/>
        <v>0</v>
      </c>
      <c r="AI101" s="384">
        <f t="shared" si="331"/>
        <v>0</v>
      </c>
      <c r="AJ101" s="384">
        <f t="shared" si="331"/>
        <v>0</v>
      </c>
      <c r="AK101" s="384">
        <f t="shared" si="331"/>
        <v>0</v>
      </c>
      <c r="AL101" s="384">
        <f t="shared" si="331"/>
        <v>0</v>
      </c>
      <c r="AM101" s="384">
        <f t="shared" si="331"/>
        <v>0</v>
      </c>
      <c r="AN101" s="384">
        <f t="shared" si="331"/>
        <v>0</v>
      </c>
      <c r="AO101" s="384">
        <f t="shared" si="331"/>
        <v>0</v>
      </c>
      <c r="AP101" s="384">
        <f t="shared" si="331"/>
        <v>0</v>
      </c>
      <c r="AQ101" s="435">
        <f t="shared" si="331"/>
        <v>0</v>
      </c>
      <c r="AR101" s="435">
        <f t="shared" si="331"/>
        <v>0</v>
      </c>
      <c r="AS101" s="377"/>
      <c r="AT101" s="378"/>
      <c r="AU101" s="378"/>
      <c r="AV101" s="378"/>
      <c r="AW101" s="378"/>
      <c r="AX101" s="378"/>
      <c r="AY101" s="378"/>
      <c r="AZ101" s="378"/>
    </row>
    <row r="102" spans="1:52" s="379" customFormat="1" ht="15.75" hidden="1" customHeight="1">
      <c r="A102" s="390"/>
      <c r="B102" s="396"/>
      <c r="C102" s="416"/>
      <c r="D102" s="416"/>
      <c r="E102" s="396"/>
      <c r="F102" s="416"/>
      <c r="G102" s="424"/>
      <c r="H102" s="416"/>
      <c r="I102" s="416"/>
      <c r="J102" s="424"/>
      <c r="K102" s="424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2"/>
      <c r="AC102" s="432"/>
      <c r="AD102" s="432"/>
      <c r="AE102" s="432"/>
      <c r="AF102" s="432"/>
      <c r="AG102" s="432"/>
      <c r="AH102" s="432"/>
      <c r="AI102" s="432"/>
      <c r="AJ102" s="432"/>
      <c r="AK102" s="432"/>
      <c r="AL102" s="432"/>
      <c r="AM102" s="432"/>
      <c r="AN102" s="432"/>
      <c r="AO102" s="432"/>
      <c r="AP102" s="432"/>
      <c r="AQ102" s="433"/>
      <c r="AR102" s="433"/>
      <c r="AS102" s="377"/>
      <c r="AT102" s="378"/>
      <c r="AU102" s="378"/>
      <c r="AV102" s="378"/>
      <c r="AW102" s="378"/>
      <c r="AX102" s="378"/>
      <c r="AY102" s="378"/>
      <c r="AZ102" s="378"/>
    </row>
    <row r="103" spans="1:52" ht="15.75" hidden="1" customHeight="1">
      <c r="A103" s="409"/>
      <c r="B103" s="396" t="s">
        <v>353</v>
      </c>
      <c r="C103" s="397">
        <f t="shared" ref="C103:C113" si="332">L103+N103</f>
        <v>0</v>
      </c>
      <c r="D103" s="396">
        <v>17697</v>
      </c>
      <c r="E103" s="396">
        <v>4.3899999999999997</v>
      </c>
      <c r="F103" s="397">
        <f t="shared" ref="F103:F113" si="333">O103+Q103</f>
        <v>0</v>
      </c>
      <c r="G103" s="398">
        <f>F103*1.75</f>
        <v>0</v>
      </c>
      <c r="H103" s="397">
        <f t="shared" ref="H103:I113" si="334">Q103+S103</f>
        <v>0</v>
      </c>
      <c r="I103" s="397">
        <f t="shared" si="334"/>
        <v>0</v>
      </c>
      <c r="J103" s="398">
        <f t="shared" ref="J103:J113" si="335">I103*1.75</f>
        <v>0</v>
      </c>
      <c r="K103" s="398">
        <f t="shared" ref="K103:K113" si="336">J103-I103</f>
        <v>0</v>
      </c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  <c r="AA103" s="387"/>
      <c r="AB103" s="387"/>
      <c r="AC103" s="387"/>
      <c r="AD103" s="387"/>
      <c r="AE103" s="387"/>
      <c r="AF103" s="387"/>
      <c r="AG103" s="387"/>
      <c r="AH103" s="387"/>
      <c r="AI103" s="387"/>
      <c r="AJ103" s="387"/>
      <c r="AK103" s="387"/>
      <c r="AL103" s="387"/>
      <c r="AM103" s="387"/>
      <c r="AN103" s="387"/>
      <c r="AO103" s="387"/>
      <c r="AP103" s="387"/>
      <c r="AQ103" s="434"/>
      <c r="AR103" s="434"/>
    </row>
    <row r="104" spans="1:52" ht="15.75" hidden="1" customHeight="1">
      <c r="A104" s="390"/>
      <c r="B104" s="396" t="s">
        <v>354</v>
      </c>
      <c r="C104" s="397">
        <f t="shared" si="332"/>
        <v>0</v>
      </c>
      <c r="D104" s="396">
        <v>17697</v>
      </c>
      <c r="E104" s="396">
        <v>4.5</v>
      </c>
      <c r="F104" s="397">
        <f t="shared" si="333"/>
        <v>0</v>
      </c>
      <c r="G104" s="398">
        <f t="shared" ref="G104:G113" si="337">F104*1.75</f>
        <v>0</v>
      </c>
      <c r="H104" s="397">
        <f t="shared" si="334"/>
        <v>0</v>
      </c>
      <c r="I104" s="397">
        <f t="shared" si="334"/>
        <v>0</v>
      </c>
      <c r="J104" s="398">
        <f t="shared" si="335"/>
        <v>0</v>
      </c>
      <c r="K104" s="398">
        <f t="shared" si="336"/>
        <v>0</v>
      </c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  <c r="AA104" s="387"/>
      <c r="AB104" s="387"/>
      <c r="AC104" s="387"/>
      <c r="AD104" s="387"/>
      <c r="AE104" s="387"/>
      <c r="AF104" s="387"/>
      <c r="AG104" s="387"/>
      <c r="AH104" s="387"/>
      <c r="AI104" s="387"/>
      <c r="AJ104" s="387"/>
      <c r="AK104" s="387"/>
      <c r="AL104" s="387"/>
      <c r="AM104" s="387"/>
      <c r="AN104" s="387"/>
      <c r="AO104" s="387"/>
      <c r="AP104" s="387"/>
      <c r="AQ104" s="434"/>
      <c r="AR104" s="434"/>
    </row>
    <row r="105" spans="1:52" ht="15.75" hidden="1" customHeight="1">
      <c r="A105" s="390"/>
      <c r="B105" s="396" t="s">
        <v>355</v>
      </c>
      <c r="C105" s="397">
        <f t="shared" si="332"/>
        <v>0</v>
      </c>
      <c r="D105" s="396">
        <v>17697</v>
      </c>
      <c r="E105" s="396">
        <v>4.57</v>
      </c>
      <c r="F105" s="397">
        <f t="shared" si="333"/>
        <v>0</v>
      </c>
      <c r="G105" s="398">
        <f t="shared" si="337"/>
        <v>0</v>
      </c>
      <c r="H105" s="397">
        <f t="shared" si="334"/>
        <v>0</v>
      </c>
      <c r="I105" s="397">
        <f t="shared" si="334"/>
        <v>0</v>
      </c>
      <c r="J105" s="398">
        <f t="shared" si="335"/>
        <v>0</v>
      </c>
      <c r="K105" s="398">
        <f t="shared" si="336"/>
        <v>0</v>
      </c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  <c r="AA105" s="387"/>
      <c r="AB105" s="387"/>
      <c r="AC105" s="387"/>
      <c r="AD105" s="387"/>
      <c r="AE105" s="387"/>
      <c r="AF105" s="387"/>
      <c r="AG105" s="387"/>
      <c r="AH105" s="387"/>
      <c r="AI105" s="387"/>
      <c r="AJ105" s="387"/>
      <c r="AK105" s="387"/>
      <c r="AL105" s="387"/>
      <c r="AM105" s="387"/>
      <c r="AN105" s="387"/>
      <c r="AO105" s="387"/>
      <c r="AP105" s="387"/>
      <c r="AQ105" s="434"/>
      <c r="AR105" s="434"/>
    </row>
    <row r="106" spans="1:52" ht="15.75" hidden="1" customHeight="1">
      <c r="A106" s="390"/>
      <c r="B106" s="396" t="s">
        <v>356</v>
      </c>
      <c r="C106" s="397">
        <f t="shared" si="332"/>
        <v>0</v>
      </c>
      <c r="D106" s="396">
        <v>17697</v>
      </c>
      <c r="E106" s="396">
        <v>4.6500000000000004</v>
      </c>
      <c r="F106" s="397">
        <f t="shared" si="333"/>
        <v>0</v>
      </c>
      <c r="G106" s="398">
        <f t="shared" si="337"/>
        <v>0</v>
      </c>
      <c r="H106" s="397">
        <f t="shared" si="334"/>
        <v>0</v>
      </c>
      <c r="I106" s="397">
        <f t="shared" si="334"/>
        <v>0</v>
      </c>
      <c r="J106" s="398">
        <f t="shared" si="335"/>
        <v>0</v>
      </c>
      <c r="K106" s="398">
        <f t="shared" si="336"/>
        <v>0</v>
      </c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7"/>
      <c r="AJ106" s="387"/>
      <c r="AK106" s="387"/>
      <c r="AL106" s="387"/>
      <c r="AM106" s="387"/>
      <c r="AN106" s="387"/>
      <c r="AO106" s="387"/>
      <c r="AP106" s="387"/>
      <c r="AQ106" s="434"/>
      <c r="AR106" s="434"/>
    </row>
    <row r="107" spans="1:52" ht="15.75" hidden="1" customHeight="1">
      <c r="A107" s="390" t="s">
        <v>365</v>
      </c>
      <c r="B107" s="396" t="s">
        <v>357</v>
      </c>
      <c r="C107" s="397">
        <f t="shared" si="332"/>
        <v>0</v>
      </c>
      <c r="D107" s="396">
        <v>17697</v>
      </c>
      <c r="E107" s="396">
        <v>4.72</v>
      </c>
      <c r="F107" s="397">
        <f t="shared" si="333"/>
        <v>0</v>
      </c>
      <c r="G107" s="398">
        <f t="shared" si="337"/>
        <v>0</v>
      </c>
      <c r="H107" s="397">
        <f t="shared" si="334"/>
        <v>0</v>
      </c>
      <c r="I107" s="397">
        <f t="shared" si="334"/>
        <v>0</v>
      </c>
      <c r="J107" s="398">
        <f t="shared" si="335"/>
        <v>0</v>
      </c>
      <c r="K107" s="398">
        <f t="shared" si="336"/>
        <v>0</v>
      </c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  <c r="AA107" s="387"/>
      <c r="AB107" s="387"/>
      <c r="AC107" s="387"/>
      <c r="AD107" s="387"/>
      <c r="AE107" s="387"/>
      <c r="AF107" s="387"/>
      <c r="AG107" s="387"/>
      <c r="AH107" s="387"/>
      <c r="AI107" s="387"/>
      <c r="AJ107" s="387"/>
      <c r="AK107" s="387"/>
      <c r="AL107" s="387"/>
      <c r="AM107" s="387"/>
      <c r="AN107" s="387"/>
      <c r="AO107" s="387"/>
      <c r="AP107" s="387"/>
      <c r="AQ107" s="434"/>
      <c r="AR107" s="434"/>
    </row>
    <row r="108" spans="1:52" ht="15.75" hidden="1" customHeight="1">
      <c r="A108" s="390"/>
      <c r="B108" s="396" t="s">
        <v>358</v>
      </c>
      <c r="C108" s="397">
        <f t="shared" si="332"/>
        <v>0</v>
      </c>
      <c r="D108" s="396">
        <v>17697</v>
      </c>
      <c r="E108" s="396">
        <v>4.79</v>
      </c>
      <c r="F108" s="397">
        <f t="shared" si="333"/>
        <v>0</v>
      </c>
      <c r="G108" s="398">
        <f t="shared" si="337"/>
        <v>0</v>
      </c>
      <c r="H108" s="397">
        <f t="shared" si="334"/>
        <v>0</v>
      </c>
      <c r="I108" s="397">
        <f t="shared" si="334"/>
        <v>0</v>
      </c>
      <c r="J108" s="398">
        <f t="shared" si="335"/>
        <v>0</v>
      </c>
      <c r="K108" s="398">
        <f t="shared" si="336"/>
        <v>0</v>
      </c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  <c r="AA108" s="387"/>
      <c r="AB108" s="387"/>
      <c r="AC108" s="387"/>
      <c r="AD108" s="387"/>
      <c r="AE108" s="387"/>
      <c r="AF108" s="387"/>
      <c r="AG108" s="387"/>
      <c r="AH108" s="387"/>
      <c r="AI108" s="387"/>
      <c r="AJ108" s="387"/>
      <c r="AK108" s="387"/>
      <c r="AL108" s="387"/>
      <c r="AM108" s="387"/>
      <c r="AN108" s="387"/>
      <c r="AO108" s="387"/>
      <c r="AP108" s="387"/>
      <c r="AQ108" s="434"/>
      <c r="AR108" s="434"/>
    </row>
    <row r="109" spans="1:52" ht="15.75" hidden="1" customHeight="1">
      <c r="A109" s="390"/>
      <c r="B109" s="396" t="s">
        <v>359</v>
      </c>
      <c r="C109" s="397">
        <f t="shared" si="332"/>
        <v>0</v>
      </c>
      <c r="D109" s="396">
        <v>17697</v>
      </c>
      <c r="E109" s="396">
        <v>4.8600000000000003</v>
      </c>
      <c r="F109" s="397">
        <f t="shared" si="333"/>
        <v>0</v>
      </c>
      <c r="G109" s="398">
        <f t="shared" si="337"/>
        <v>0</v>
      </c>
      <c r="H109" s="397">
        <f t="shared" si="334"/>
        <v>0</v>
      </c>
      <c r="I109" s="397">
        <f t="shared" si="334"/>
        <v>0</v>
      </c>
      <c r="J109" s="398">
        <f t="shared" si="335"/>
        <v>0</v>
      </c>
      <c r="K109" s="398">
        <f t="shared" si="336"/>
        <v>0</v>
      </c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  <c r="AA109" s="387"/>
      <c r="AB109" s="387"/>
      <c r="AC109" s="387"/>
      <c r="AD109" s="387"/>
      <c r="AE109" s="387"/>
      <c r="AF109" s="387"/>
      <c r="AG109" s="387"/>
      <c r="AH109" s="387"/>
      <c r="AI109" s="387"/>
      <c r="AJ109" s="387"/>
      <c r="AK109" s="387"/>
      <c r="AL109" s="387"/>
      <c r="AM109" s="387"/>
      <c r="AN109" s="387"/>
      <c r="AO109" s="387"/>
      <c r="AP109" s="387"/>
      <c r="AQ109" s="434"/>
      <c r="AR109" s="434"/>
    </row>
    <row r="110" spans="1:52" ht="15.75" hidden="1" customHeight="1">
      <c r="A110" s="390"/>
      <c r="B110" s="396" t="s">
        <v>360</v>
      </c>
      <c r="C110" s="397">
        <f t="shared" si="332"/>
        <v>0</v>
      </c>
      <c r="D110" s="396">
        <v>17697</v>
      </c>
      <c r="E110" s="396">
        <v>4.95</v>
      </c>
      <c r="F110" s="397">
        <f t="shared" si="333"/>
        <v>0</v>
      </c>
      <c r="G110" s="398">
        <f t="shared" si="337"/>
        <v>0</v>
      </c>
      <c r="H110" s="397">
        <f t="shared" si="334"/>
        <v>0</v>
      </c>
      <c r="I110" s="397">
        <f t="shared" si="334"/>
        <v>0</v>
      </c>
      <c r="J110" s="398">
        <f t="shared" si="335"/>
        <v>0</v>
      </c>
      <c r="K110" s="398">
        <f t="shared" si="336"/>
        <v>0</v>
      </c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  <c r="AA110" s="387"/>
      <c r="AB110" s="387"/>
      <c r="AC110" s="387"/>
      <c r="AD110" s="387"/>
      <c r="AE110" s="387"/>
      <c r="AF110" s="387"/>
      <c r="AG110" s="387"/>
      <c r="AH110" s="387"/>
      <c r="AI110" s="387"/>
      <c r="AJ110" s="387"/>
      <c r="AK110" s="387"/>
      <c r="AL110" s="387"/>
      <c r="AM110" s="387"/>
      <c r="AN110" s="387"/>
      <c r="AO110" s="387"/>
      <c r="AP110" s="387"/>
      <c r="AQ110" s="434"/>
      <c r="AR110" s="434"/>
    </row>
    <row r="111" spans="1:52" ht="15.75" hidden="1" customHeight="1">
      <c r="A111" s="390"/>
      <c r="B111" s="396" t="s">
        <v>361</v>
      </c>
      <c r="C111" s="397">
        <f t="shared" si="332"/>
        <v>0</v>
      </c>
      <c r="D111" s="396">
        <v>17697</v>
      </c>
      <c r="E111" s="396">
        <v>5.03</v>
      </c>
      <c r="F111" s="397">
        <f t="shared" si="333"/>
        <v>0</v>
      </c>
      <c r="G111" s="398">
        <f t="shared" si="337"/>
        <v>0</v>
      </c>
      <c r="H111" s="397">
        <f t="shared" si="334"/>
        <v>0</v>
      </c>
      <c r="I111" s="397">
        <f t="shared" si="334"/>
        <v>0</v>
      </c>
      <c r="J111" s="398">
        <f t="shared" si="335"/>
        <v>0</v>
      </c>
      <c r="K111" s="398">
        <f t="shared" si="336"/>
        <v>0</v>
      </c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  <c r="AA111" s="387"/>
      <c r="AB111" s="387"/>
      <c r="AC111" s="387"/>
      <c r="AD111" s="387"/>
      <c r="AE111" s="387"/>
      <c r="AF111" s="387"/>
      <c r="AG111" s="387"/>
      <c r="AH111" s="387"/>
      <c r="AI111" s="387"/>
      <c r="AJ111" s="387"/>
      <c r="AK111" s="387"/>
      <c r="AL111" s="387"/>
      <c r="AM111" s="387"/>
      <c r="AN111" s="387"/>
      <c r="AO111" s="387"/>
      <c r="AP111" s="387"/>
      <c r="AQ111" s="434"/>
      <c r="AR111" s="434"/>
    </row>
    <row r="112" spans="1:52" ht="15.75" hidden="1" customHeight="1">
      <c r="A112" s="390"/>
      <c r="B112" s="396" t="s">
        <v>345</v>
      </c>
      <c r="C112" s="397">
        <f t="shared" si="332"/>
        <v>0</v>
      </c>
      <c r="D112" s="396">
        <v>17697</v>
      </c>
      <c r="E112" s="396">
        <v>5.12</v>
      </c>
      <c r="F112" s="397">
        <f t="shared" si="333"/>
        <v>0</v>
      </c>
      <c r="G112" s="398">
        <f t="shared" si="337"/>
        <v>0</v>
      </c>
      <c r="H112" s="397">
        <f t="shared" si="334"/>
        <v>0</v>
      </c>
      <c r="I112" s="397">
        <f t="shared" si="334"/>
        <v>0</v>
      </c>
      <c r="J112" s="398">
        <f t="shared" si="335"/>
        <v>0</v>
      </c>
      <c r="K112" s="398">
        <f t="shared" si="336"/>
        <v>0</v>
      </c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  <c r="W112" s="387"/>
      <c r="X112" s="387"/>
      <c r="Y112" s="387"/>
      <c r="Z112" s="387"/>
      <c r="AA112" s="387"/>
      <c r="AB112" s="387"/>
      <c r="AC112" s="387"/>
      <c r="AD112" s="387"/>
      <c r="AE112" s="387"/>
      <c r="AF112" s="387"/>
      <c r="AG112" s="387"/>
      <c r="AH112" s="387"/>
      <c r="AI112" s="387"/>
      <c r="AJ112" s="387"/>
      <c r="AK112" s="387"/>
      <c r="AL112" s="387"/>
      <c r="AM112" s="387"/>
      <c r="AN112" s="387"/>
      <c r="AO112" s="387"/>
      <c r="AP112" s="387"/>
      <c r="AQ112" s="434"/>
      <c r="AR112" s="434"/>
    </row>
    <row r="113" spans="1:52" ht="15.75" hidden="1" customHeight="1">
      <c r="A113" s="425"/>
      <c r="B113" s="396" t="s">
        <v>362</v>
      </c>
      <c r="C113" s="397">
        <f t="shared" si="332"/>
        <v>0</v>
      </c>
      <c r="D113" s="396">
        <v>17697</v>
      </c>
      <c r="E113" s="396">
        <v>5.2</v>
      </c>
      <c r="F113" s="397">
        <f t="shared" si="333"/>
        <v>0</v>
      </c>
      <c r="G113" s="398">
        <f t="shared" si="337"/>
        <v>0</v>
      </c>
      <c r="H113" s="397">
        <f t="shared" si="334"/>
        <v>0</v>
      </c>
      <c r="I113" s="397">
        <f t="shared" si="334"/>
        <v>0</v>
      </c>
      <c r="J113" s="398">
        <f t="shared" si="335"/>
        <v>0</v>
      </c>
      <c r="K113" s="398">
        <f t="shared" si="336"/>
        <v>0</v>
      </c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  <c r="W113" s="387"/>
      <c r="X113" s="387"/>
      <c r="Y113" s="387"/>
      <c r="Z113" s="387"/>
      <c r="AA113" s="387"/>
      <c r="AB113" s="387"/>
      <c r="AC113" s="387"/>
      <c r="AD113" s="387"/>
      <c r="AE113" s="387"/>
      <c r="AF113" s="387"/>
      <c r="AG113" s="387"/>
      <c r="AH113" s="387"/>
      <c r="AI113" s="387"/>
      <c r="AJ113" s="387"/>
      <c r="AK113" s="387"/>
      <c r="AL113" s="387"/>
      <c r="AM113" s="387"/>
      <c r="AN113" s="387"/>
      <c r="AO113" s="387"/>
      <c r="AP113" s="387"/>
      <c r="AQ113" s="434"/>
      <c r="AR113" s="434"/>
    </row>
    <row r="114" spans="1:52" s="379" customFormat="1" ht="15.75" hidden="1" customHeight="1">
      <c r="A114" s="396"/>
      <c r="B114" s="396" t="s">
        <v>348</v>
      </c>
      <c r="C114" s="397">
        <f>SUM(C103:C113)</f>
        <v>0</v>
      </c>
      <c r="D114" s="396"/>
      <c r="E114" s="396"/>
      <c r="F114" s="397">
        <f>SUM(F103:F113)</f>
        <v>0</v>
      </c>
      <c r="G114" s="398">
        <f t="shared" ref="G114:AR114" si="338">SUM(G103:G113)</f>
        <v>0</v>
      </c>
      <c r="H114" s="397">
        <f>SUM(H103:H113)</f>
        <v>0</v>
      </c>
      <c r="I114" s="397">
        <f>SUM(I103:I113)</f>
        <v>0</v>
      </c>
      <c r="J114" s="398">
        <f t="shared" si="338"/>
        <v>0</v>
      </c>
      <c r="K114" s="398">
        <f t="shared" si="338"/>
        <v>0</v>
      </c>
      <c r="L114" s="384">
        <f t="shared" si="338"/>
        <v>0</v>
      </c>
      <c r="M114" s="384">
        <f t="shared" si="338"/>
        <v>0</v>
      </c>
      <c r="N114" s="384">
        <f t="shared" si="338"/>
        <v>0</v>
      </c>
      <c r="O114" s="384">
        <f t="shared" si="338"/>
        <v>0</v>
      </c>
      <c r="P114" s="384">
        <f t="shared" si="338"/>
        <v>0</v>
      </c>
      <c r="Q114" s="384">
        <f t="shared" si="338"/>
        <v>0</v>
      </c>
      <c r="R114" s="384">
        <f t="shared" si="338"/>
        <v>0</v>
      </c>
      <c r="S114" s="384">
        <f t="shared" si="338"/>
        <v>0</v>
      </c>
      <c r="T114" s="384">
        <f t="shared" si="338"/>
        <v>0</v>
      </c>
      <c r="U114" s="384">
        <f t="shared" si="338"/>
        <v>0</v>
      </c>
      <c r="V114" s="384">
        <f t="shared" si="338"/>
        <v>0</v>
      </c>
      <c r="W114" s="384">
        <f t="shared" si="338"/>
        <v>0</v>
      </c>
      <c r="X114" s="384">
        <f t="shared" si="338"/>
        <v>0</v>
      </c>
      <c r="Y114" s="384">
        <f t="shared" si="338"/>
        <v>0</v>
      </c>
      <c r="Z114" s="384">
        <f t="shared" si="338"/>
        <v>0</v>
      </c>
      <c r="AA114" s="384">
        <f t="shared" si="338"/>
        <v>0</v>
      </c>
      <c r="AB114" s="384">
        <f t="shared" si="338"/>
        <v>0</v>
      </c>
      <c r="AC114" s="384">
        <f t="shared" si="338"/>
        <v>0</v>
      </c>
      <c r="AD114" s="384">
        <f t="shared" si="338"/>
        <v>0</v>
      </c>
      <c r="AE114" s="384">
        <f t="shared" si="338"/>
        <v>0</v>
      </c>
      <c r="AF114" s="384">
        <f t="shared" si="338"/>
        <v>0</v>
      </c>
      <c r="AG114" s="384">
        <f t="shared" si="338"/>
        <v>0</v>
      </c>
      <c r="AH114" s="384">
        <f t="shared" si="338"/>
        <v>0</v>
      </c>
      <c r="AI114" s="384">
        <f t="shared" si="338"/>
        <v>0</v>
      </c>
      <c r="AJ114" s="384">
        <f t="shared" si="338"/>
        <v>0</v>
      </c>
      <c r="AK114" s="384">
        <f t="shared" si="338"/>
        <v>0</v>
      </c>
      <c r="AL114" s="384">
        <f t="shared" si="338"/>
        <v>0</v>
      </c>
      <c r="AM114" s="384">
        <f t="shared" si="338"/>
        <v>0</v>
      </c>
      <c r="AN114" s="384">
        <f t="shared" si="338"/>
        <v>0</v>
      </c>
      <c r="AO114" s="384">
        <f t="shared" si="338"/>
        <v>0</v>
      </c>
      <c r="AP114" s="384">
        <f t="shared" si="338"/>
        <v>0</v>
      </c>
      <c r="AQ114" s="435">
        <f t="shared" si="338"/>
        <v>0</v>
      </c>
      <c r="AR114" s="435">
        <f t="shared" si="338"/>
        <v>0</v>
      </c>
      <c r="AS114" s="377"/>
      <c r="AT114" s="378"/>
      <c r="AU114" s="378"/>
      <c r="AV114" s="378"/>
      <c r="AW114" s="378"/>
      <c r="AX114" s="378"/>
      <c r="AY114" s="378"/>
      <c r="AZ114" s="378"/>
    </row>
    <row r="115" spans="1:52" s="379" customFormat="1" ht="15.75" hidden="1" customHeight="1">
      <c r="A115" s="423"/>
      <c r="B115" s="396"/>
      <c r="C115" s="396"/>
      <c r="D115" s="396"/>
      <c r="E115" s="396"/>
      <c r="F115" s="396"/>
      <c r="G115" s="424"/>
      <c r="H115" s="396"/>
      <c r="I115" s="396"/>
      <c r="J115" s="424"/>
      <c r="K115" s="398"/>
      <c r="L115" s="387"/>
      <c r="M115" s="387"/>
      <c r="N115" s="387"/>
      <c r="O115" s="387"/>
      <c r="P115" s="387"/>
      <c r="Q115" s="387"/>
      <c r="R115" s="387"/>
      <c r="S115" s="387"/>
      <c r="T115" s="387"/>
      <c r="U115" s="387"/>
      <c r="V115" s="387"/>
      <c r="W115" s="387"/>
      <c r="X115" s="387"/>
      <c r="Y115" s="387"/>
      <c r="Z115" s="387"/>
      <c r="AA115" s="387"/>
      <c r="AB115" s="387"/>
      <c r="AC115" s="387"/>
      <c r="AD115" s="387"/>
      <c r="AE115" s="387"/>
      <c r="AF115" s="387"/>
      <c r="AG115" s="387"/>
      <c r="AH115" s="387"/>
      <c r="AI115" s="387"/>
      <c r="AJ115" s="387"/>
      <c r="AK115" s="387"/>
      <c r="AL115" s="387"/>
      <c r="AM115" s="387"/>
      <c r="AN115" s="387"/>
      <c r="AO115" s="387"/>
      <c r="AP115" s="387"/>
      <c r="AQ115" s="434"/>
      <c r="AR115" s="434"/>
      <c r="AS115" s="377"/>
      <c r="AT115" s="378"/>
      <c r="AU115" s="378"/>
      <c r="AV115" s="378"/>
      <c r="AW115" s="378"/>
      <c r="AX115" s="378"/>
      <c r="AY115" s="378"/>
      <c r="AZ115" s="378"/>
    </row>
    <row r="116" spans="1:52" ht="15.75" hidden="1" customHeight="1">
      <c r="A116" s="409"/>
      <c r="B116" s="396" t="s">
        <v>353</v>
      </c>
      <c r="C116" s="397">
        <f t="shared" ref="C116:C126" si="339">L116+N116</f>
        <v>0</v>
      </c>
      <c r="D116" s="396">
        <v>17697</v>
      </c>
      <c r="E116" s="396">
        <v>4.3600000000000003</v>
      </c>
      <c r="F116" s="397">
        <f t="shared" ref="F116:F126" si="340">O116+Q116</f>
        <v>0</v>
      </c>
      <c r="G116" s="398">
        <f>F116*1.75</f>
        <v>0</v>
      </c>
      <c r="H116" s="397">
        <f t="shared" ref="H116:I126" si="341">Q116+S116</f>
        <v>0</v>
      </c>
      <c r="I116" s="397">
        <f t="shared" si="341"/>
        <v>0</v>
      </c>
      <c r="J116" s="398">
        <f t="shared" ref="J116:J126" si="342">I116*1.75</f>
        <v>0</v>
      </c>
      <c r="K116" s="398">
        <f t="shared" ref="K116:K126" si="343">J116-I116</f>
        <v>0</v>
      </c>
      <c r="L116" s="387"/>
      <c r="M116" s="387"/>
      <c r="N116" s="387"/>
      <c r="O116" s="387"/>
      <c r="P116" s="387"/>
      <c r="Q116" s="387"/>
      <c r="R116" s="387"/>
      <c r="S116" s="387"/>
      <c r="T116" s="387"/>
      <c r="U116" s="387"/>
      <c r="V116" s="387"/>
      <c r="W116" s="387"/>
      <c r="X116" s="387"/>
      <c r="Y116" s="387"/>
      <c r="Z116" s="387"/>
      <c r="AA116" s="387"/>
      <c r="AB116" s="387"/>
      <c r="AC116" s="387"/>
      <c r="AD116" s="387"/>
      <c r="AE116" s="387"/>
      <c r="AF116" s="387"/>
      <c r="AG116" s="387"/>
      <c r="AH116" s="387"/>
      <c r="AI116" s="387"/>
      <c r="AJ116" s="387"/>
      <c r="AK116" s="387"/>
      <c r="AL116" s="387"/>
      <c r="AM116" s="387"/>
      <c r="AN116" s="387"/>
      <c r="AO116" s="387"/>
      <c r="AP116" s="387"/>
      <c r="AQ116" s="434"/>
      <c r="AR116" s="434"/>
    </row>
    <row r="117" spans="1:52" ht="15.75" hidden="1" customHeight="1">
      <c r="A117" s="390"/>
      <c r="B117" s="396" t="s">
        <v>354</v>
      </c>
      <c r="C117" s="397">
        <f t="shared" si="339"/>
        <v>0</v>
      </c>
      <c r="D117" s="396">
        <v>17697</v>
      </c>
      <c r="E117" s="396">
        <v>4.4400000000000004</v>
      </c>
      <c r="F117" s="397">
        <f t="shared" si="340"/>
        <v>0</v>
      </c>
      <c r="G117" s="398">
        <f t="shared" ref="G117:G126" si="344">F117*1.75</f>
        <v>0</v>
      </c>
      <c r="H117" s="397">
        <f t="shared" si="341"/>
        <v>0</v>
      </c>
      <c r="I117" s="397">
        <f t="shared" si="341"/>
        <v>0</v>
      </c>
      <c r="J117" s="398">
        <f t="shared" si="342"/>
        <v>0</v>
      </c>
      <c r="K117" s="398">
        <f t="shared" si="343"/>
        <v>0</v>
      </c>
      <c r="L117" s="387"/>
      <c r="M117" s="387"/>
      <c r="N117" s="387"/>
      <c r="O117" s="387"/>
      <c r="P117" s="387"/>
      <c r="Q117" s="387"/>
      <c r="R117" s="387"/>
      <c r="S117" s="387"/>
      <c r="T117" s="387"/>
      <c r="U117" s="387"/>
      <c r="V117" s="387"/>
      <c r="W117" s="387"/>
      <c r="X117" s="387"/>
      <c r="Y117" s="387"/>
      <c r="Z117" s="387"/>
      <c r="AA117" s="387"/>
      <c r="AB117" s="387"/>
      <c r="AC117" s="387"/>
      <c r="AD117" s="387"/>
      <c r="AE117" s="387"/>
      <c r="AF117" s="387"/>
      <c r="AG117" s="387"/>
      <c r="AH117" s="387"/>
      <c r="AI117" s="387"/>
      <c r="AJ117" s="387"/>
      <c r="AK117" s="387"/>
      <c r="AL117" s="387"/>
      <c r="AM117" s="387"/>
      <c r="AN117" s="387"/>
      <c r="AO117" s="387"/>
      <c r="AP117" s="387"/>
      <c r="AQ117" s="434"/>
      <c r="AR117" s="434"/>
    </row>
    <row r="118" spans="1:52" ht="15.75" hidden="1" customHeight="1">
      <c r="A118" s="390"/>
      <c r="B118" s="396" t="s">
        <v>355</v>
      </c>
      <c r="C118" s="397">
        <f t="shared" si="339"/>
        <v>0</v>
      </c>
      <c r="D118" s="396">
        <v>17697</v>
      </c>
      <c r="E118" s="396">
        <v>4.51</v>
      </c>
      <c r="F118" s="397">
        <f t="shared" si="340"/>
        <v>0</v>
      </c>
      <c r="G118" s="398">
        <f t="shared" si="344"/>
        <v>0</v>
      </c>
      <c r="H118" s="397">
        <f t="shared" si="341"/>
        <v>0</v>
      </c>
      <c r="I118" s="397">
        <f t="shared" si="341"/>
        <v>0</v>
      </c>
      <c r="J118" s="398">
        <f t="shared" si="342"/>
        <v>0</v>
      </c>
      <c r="K118" s="398">
        <f t="shared" si="343"/>
        <v>0</v>
      </c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  <c r="W118" s="387"/>
      <c r="X118" s="387"/>
      <c r="Y118" s="387"/>
      <c r="Z118" s="387"/>
      <c r="AA118" s="387"/>
      <c r="AB118" s="387"/>
      <c r="AC118" s="387"/>
      <c r="AD118" s="387"/>
      <c r="AE118" s="387"/>
      <c r="AF118" s="387"/>
      <c r="AG118" s="387"/>
      <c r="AH118" s="387"/>
      <c r="AI118" s="387"/>
      <c r="AJ118" s="387"/>
      <c r="AK118" s="387"/>
      <c r="AL118" s="387"/>
      <c r="AM118" s="387"/>
      <c r="AN118" s="387"/>
      <c r="AO118" s="387"/>
      <c r="AP118" s="387"/>
      <c r="AQ118" s="434"/>
      <c r="AR118" s="434"/>
    </row>
    <row r="119" spans="1:52" ht="15.75" hidden="1" customHeight="1">
      <c r="A119" s="390"/>
      <c r="B119" s="396" t="s">
        <v>356</v>
      </c>
      <c r="C119" s="397">
        <f t="shared" si="339"/>
        <v>0</v>
      </c>
      <c r="D119" s="396">
        <v>17697</v>
      </c>
      <c r="E119" s="396">
        <v>4.59</v>
      </c>
      <c r="F119" s="397">
        <f t="shared" si="340"/>
        <v>0</v>
      </c>
      <c r="G119" s="398">
        <f t="shared" si="344"/>
        <v>0</v>
      </c>
      <c r="H119" s="397">
        <f t="shared" si="341"/>
        <v>0</v>
      </c>
      <c r="I119" s="397">
        <f t="shared" si="341"/>
        <v>0</v>
      </c>
      <c r="J119" s="398">
        <f t="shared" si="342"/>
        <v>0</v>
      </c>
      <c r="K119" s="398">
        <f t="shared" si="343"/>
        <v>0</v>
      </c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387"/>
      <c r="AE119" s="387"/>
      <c r="AF119" s="387"/>
      <c r="AG119" s="387"/>
      <c r="AH119" s="387"/>
      <c r="AI119" s="387"/>
      <c r="AJ119" s="387"/>
      <c r="AK119" s="387"/>
      <c r="AL119" s="387"/>
      <c r="AM119" s="387"/>
      <c r="AN119" s="387"/>
      <c r="AO119" s="387"/>
      <c r="AP119" s="387"/>
      <c r="AQ119" s="434"/>
      <c r="AR119" s="434"/>
    </row>
    <row r="120" spans="1:52" ht="15.75" hidden="1" customHeight="1">
      <c r="A120" s="390" t="s">
        <v>366</v>
      </c>
      <c r="B120" s="396" t="s">
        <v>357</v>
      </c>
      <c r="C120" s="397">
        <f t="shared" si="339"/>
        <v>0</v>
      </c>
      <c r="D120" s="396">
        <v>17697</v>
      </c>
      <c r="E120" s="396">
        <v>4.66</v>
      </c>
      <c r="F120" s="397">
        <f t="shared" si="340"/>
        <v>0</v>
      </c>
      <c r="G120" s="398">
        <f t="shared" si="344"/>
        <v>0</v>
      </c>
      <c r="H120" s="397">
        <f t="shared" si="341"/>
        <v>0</v>
      </c>
      <c r="I120" s="397">
        <f t="shared" si="341"/>
        <v>0</v>
      </c>
      <c r="J120" s="398">
        <f t="shared" si="342"/>
        <v>0</v>
      </c>
      <c r="K120" s="398">
        <f t="shared" si="343"/>
        <v>0</v>
      </c>
      <c r="L120" s="387"/>
      <c r="M120" s="387"/>
      <c r="N120" s="387"/>
      <c r="O120" s="387"/>
      <c r="P120" s="387"/>
      <c r="Q120" s="387"/>
      <c r="R120" s="387"/>
      <c r="S120" s="387"/>
      <c r="T120" s="387"/>
      <c r="U120" s="387"/>
      <c r="V120" s="387"/>
      <c r="W120" s="387"/>
      <c r="X120" s="387"/>
      <c r="Y120" s="387"/>
      <c r="Z120" s="387"/>
      <c r="AA120" s="387"/>
      <c r="AB120" s="387"/>
      <c r="AC120" s="387"/>
      <c r="AD120" s="387"/>
      <c r="AE120" s="387"/>
      <c r="AF120" s="387"/>
      <c r="AG120" s="387"/>
      <c r="AH120" s="387"/>
      <c r="AI120" s="387"/>
      <c r="AJ120" s="387"/>
      <c r="AK120" s="387"/>
      <c r="AL120" s="387"/>
      <c r="AM120" s="387"/>
      <c r="AN120" s="387"/>
      <c r="AO120" s="387"/>
      <c r="AP120" s="387"/>
      <c r="AQ120" s="434"/>
      <c r="AR120" s="434"/>
    </row>
    <row r="121" spans="1:52" ht="15.75" hidden="1" customHeight="1">
      <c r="A121" s="390"/>
      <c r="B121" s="396" t="s">
        <v>358</v>
      </c>
      <c r="C121" s="397">
        <f t="shared" si="339"/>
        <v>0</v>
      </c>
      <c r="D121" s="396">
        <v>17697</v>
      </c>
      <c r="E121" s="396">
        <v>4.74</v>
      </c>
      <c r="F121" s="397">
        <f t="shared" si="340"/>
        <v>0</v>
      </c>
      <c r="G121" s="398">
        <f t="shared" si="344"/>
        <v>0</v>
      </c>
      <c r="H121" s="397">
        <f t="shared" si="341"/>
        <v>0</v>
      </c>
      <c r="I121" s="397">
        <f t="shared" si="341"/>
        <v>0</v>
      </c>
      <c r="J121" s="398">
        <f t="shared" si="342"/>
        <v>0</v>
      </c>
      <c r="K121" s="398">
        <f t="shared" si="343"/>
        <v>0</v>
      </c>
      <c r="L121" s="387"/>
      <c r="M121" s="387"/>
      <c r="N121" s="387"/>
      <c r="O121" s="387"/>
      <c r="P121" s="387"/>
      <c r="Q121" s="387"/>
      <c r="R121" s="387"/>
      <c r="S121" s="387"/>
      <c r="T121" s="387"/>
      <c r="U121" s="387"/>
      <c r="V121" s="387"/>
      <c r="W121" s="387"/>
      <c r="X121" s="387"/>
      <c r="Y121" s="387"/>
      <c r="Z121" s="387"/>
      <c r="AA121" s="387"/>
      <c r="AB121" s="387"/>
      <c r="AC121" s="387"/>
      <c r="AD121" s="387"/>
      <c r="AE121" s="387"/>
      <c r="AF121" s="387"/>
      <c r="AG121" s="387"/>
      <c r="AH121" s="387"/>
      <c r="AI121" s="387"/>
      <c r="AJ121" s="387"/>
      <c r="AK121" s="387"/>
      <c r="AL121" s="387"/>
      <c r="AM121" s="387"/>
      <c r="AN121" s="387"/>
      <c r="AO121" s="387"/>
      <c r="AP121" s="387"/>
      <c r="AQ121" s="434"/>
      <c r="AR121" s="434"/>
    </row>
    <row r="122" spans="1:52" ht="15.75" hidden="1" customHeight="1">
      <c r="A122" s="390"/>
      <c r="B122" s="396" t="s">
        <v>359</v>
      </c>
      <c r="C122" s="397">
        <f t="shared" si="339"/>
        <v>0</v>
      </c>
      <c r="D122" s="396">
        <v>17697</v>
      </c>
      <c r="E122" s="396">
        <v>4.8099999999999996</v>
      </c>
      <c r="F122" s="397">
        <f t="shared" si="340"/>
        <v>0</v>
      </c>
      <c r="G122" s="398">
        <f t="shared" si="344"/>
        <v>0</v>
      </c>
      <c r="H122" s="397">
        <f t="shared" si="341"/>
        <v>0</v>
      </c>
      <c r="I122" s="397">
        <f t="shared" si="341"/>
        <v>0</v>
      </c>
      <c r="J122" s="398">
        <f t="shared" si="342"/>
        <v>0</v>
      </c>
      <c r="K122" s="398">
        <f t="shared" si="343"/>
        <v>0</v>
      </c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  <c r="W122" s="387"/>
      <c r="X122" s="387"/>
      <c r="Y122" s="387"/>
      <c r="Z122" s="387"/>
      <c r="AA122" s="387"/>
      <c r="AB122" s="387"/>
      <c r="AC122" s="387"/>
      <c r="AD122" s="387"/>
      <c r="AE122" s="387"/>
      <c r="AF122" s="387"/>
      <c r="AG122" s="387"/>
      <c r="AH122" s="387"/>
      <c r="AI122" s="387"/>
      <c r="AJ122" s="387"/>
      <c r="AK122" s="387"/>
      <c r="AL122" s="387"/>
      <c r="AM122" s="387"/>
      <c r="AN122" s="387"/>
      <c r="AO122" s="387"/>
      <c r="AP122" s="387"/>
      <c r="AQ122" s="434"/>
      <c r="AR122" s="434"/>
    </row>
    <row r="123" spans="1:52" ht="15.75" hidden="1" customHeight="1">
      <c r="A123" s="390"/>
      <c r="B123" s="396" t="s">
        <v>360</v>
      </c>
      <c r="C123" s="397">
        <f t="shared" si="339"/>
        <v>0</v>
      </c>
      <c r="D123" s="396">
        <v>17697</v>
      </c>
      <c r="E123" s="396">
        <v>4.9000000000000004</v>
      </c>
      <c r="F123" s="397">
        <f t="shared" si="340"/>
        <v>0</v>
      </c>
      <c r="G123" s="398">
        <f t="shared" si="344"/>
        <v>0</v>
      </c>
      <c r="H123" s="397">
        <f t="shared" si="341"/>
        <v>0</v>
      </c>
      <c r="I123" s="397">
        <f t="shared" si="341"/>
        <v>0</v>
      </c>
      <c r="J123" s="398">
        <f t="shared" si="342"/>
        <v>0</v>
      </c>
      <c r="K123" s="398">
        <f t="shared" si="343"/>
        <v>0</v>
      </c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  <c r="W123" s="387"/>
      <c r="X123" s="387"/>
      <c r="Y123" s="387"/>
      <c r="Z123" s="387"/>
      <c r="AA123" s="387"/>
      <c r="AB123" s="387"/>
      <c r="AC123" s="387"/>
      <c r="AD123" s="387"/>
      <c r="AE123" s="387"/>
      <c r="AF123" s="387"/>
      <c r="AG123" s="387"/>
      <c r="AH123" s="387"/>
      <c r="AI123" s="387"/>
      <c r="AJ123" s="387"/>
      <c r="AK123" s="387"/>
      <c r="AL123" s="387"/>
      <c r="AM123" s="387"/>
      <c r="AN123" s="387"/>
      <c r="AO123" s="387"/>
      <c r="AP123" s="387"/>
      <c r="AQ123" s="434"/>
      <c r="AR123" s="434"/>
    </row>
    <row r="124" spans="1:52" ht="15.75" hidden="1" customHeight="1">
      <c r="A124" s="390"/>
      <c r="B124" s="396" t="s">
        <v>361</v>
      </c>
      <c r="C124" s="397">
        <f t="shared" si="339"/>
        <v>0</v>
      </c>
      <c r="D124" s="396">
        <v>17697</v>
      </c>
      <c r="E124" s="396">
        <v>4.99</v>
      </c>
      <c r="F124" s="397">
        <f t="shared" si="340"/>
        <v>0</v>
      </c>
      <c r="G124" s="398">
        <f t="shared" si="344"/>
        <v>0</v>
      </c>
      <c r="H124" s="397">
        <f t="shared" si="341"/>
        <v>0</v>
      </c>
      <c r="I124" s="397">
        <f t="shared" si="341"/>
        <v>0</v>
      </c>
      <c r="J124" s="398">
        <f t="shared" si="342"/>
        <v>0</v>
      </c>
      <c r="K124" s="398">
        <f t="shared" si="343"/>
        <v>0</v>
      </c>
      <c r="L124" s="387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  <c r="W124" s="387"/>
      <c r="X124" s="387"/>
      <c r="Y124" s="387"/>
      <c r="Z124" s="387"/>
      <c r="AA124" s="387"/>
      <c r="AB124" s="387"/>
      <c r="AC124" s="387"/>
      <c r="AD124" s="387"/>
      <c r="AE124" s="387"/>
      <c r="AF124" s="387"/>
      <c r="AG124" s="387"/>
      <c r="AH124" s="387"/>
      <c r="AI124" s="387"/>
      <c r="AJ124" s="387"/>
      <c r="AK124" s="387"/>
      <c r="AL124" s="387"/>
      <c r="AM124" s="387"/>
      <c r="AN124" s="387"/>
      <c r="AO124" s="387"/>
      <c r="AP124" s="387"/>
      <c r="AQ124" s="434"/>
      <c r="AR124" s="434"/>
    </row>
    <row r="125" spans="1:52" ht="15.75" hidden="1" customHeight="1">
      <c r="A125" s="390"/>
      <c r="B125" s="396" t="s">
        <v>345</v>
      </c>
      <c r="C125" s="397">
        <f t="shared" si="339"/>
        <v>0</v>
      </c>
      <c r="D125" s="396">
        <v>17697</v>
      </c>
      <c r="E125" s="396">
        <v>5.08</v>
      </c>
      <c r="F125" s="397">
        <f t="shared" si="340"/>
        <v>0</v>
      </c>
      <c r="G125" s="398">
        <f t="shared" si="344"/>
        <v>0</v>
      </c>
      <c r="H125" s="397">
        <f t="shared" si="341"/>
        <v>0</v>
      </c>
      <c r="I125" s="397">
        <f t="shared" si="341"/>
        <v>0</v>
      </c>
      <c r="J125" s="398">
        <f t="shared" si="342"/>
        <v>0</v>
      </c>
      <c r="K125" s="398">
        <f t="shared" si="343"/>
        <v>0</v>
      </c>
      <c r="L125" s="387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  <c r="W125" s="387"/>
      <c r="X125" s="387"/>
      <c r="Y125" s="387"/>
      <c r="Z125" s="387"/>
      <c r="AA125" s="387"/>
      <c r="AB125" s="387"/>
      <c r="AC125" s="387"/>
      <c r="AD125" s="387"/>
      <c r="AE125" s="387"/>
      <c r="AF125" s="387"/>
      <c r="AG125" s="387"/>
      <c r="AH125" s="387"/>
      <c r="AI125" s="387"/>
      <c r="AJ125" s="387"/>
      <c r="AK125" s="387"/>
      <c r="AL125" s="387"/>
      <c r="AM125" s="387"/>
      <c r="AN125" s="387"/>
      <c r="AO125" s="387"/>
      <c r="AP125" s="387"/>
      <c r="AQ125" s="434"/>
      <c r="AR125" s="434"/>
    </row>
    <row r="126" spans="1:52" ht="15.75" hidden="1" customHeight="1">
      <c r="A126" s="425"/>
      <c r="B126" s="396" t="s">
        <v>362</v>
      </c>
      <c r="C126" s="397">
        <f t="shared" si="339"/>
        <v>0</v>
      </c>
      <c r="D126" s="396">
        <v>17697</v>
      </c>
      <c r="E126" s="396">
        <v>5.16</v>
      </c>
      <c r="F126" s="397">
        <f t="shared" si="340"/>
        <v>0</v>
      </c>
      <c r="G126" s="398">
        <f t="shared" si="344"/>
        <v>0</v>
      </c>
      <c r="H126" s="397">
        <f t="shared" si="341"/>
        <v>0</v>
      </c>
      <c r="I126" s="397">
        <f t="shared" si="341"/>
        <v>0</v>
      </c>
      <c r="J126" s="398">
        <f t="shared" si="342"/>
        <v>0</v>
      </c>
      <c r="K126" s="398">
        <f t="shared" si="343"/>
        <v>0</v>
      </c>
      <c r="L126" s="387"/>
      <c r="M126" s="387"/>
      <c r="N126" s="387"/>
      <c r="O126" s="387"/>
      <c r="P126" s="387"/>
      <c r="Q126" s="387"/>
      <c r="R126" s="387"/>
      <c r="S126" s="387"/>
      <c r="T126" s="387"/>
      <c r="U126" s="387"/>
      <c r="V126" s="387"/>
      <c r="W126" s="387"/>
      <c r="X126" s="387"/>
      <c r="Y126" s="387"/>
      <c r="Z126" s="387"/>
      <c r="AA126" s="387"/>
      <c r="AB126" s="387"/>
      <c r="AC126" s="387"/>
      <c r="AD126" s="387"/>
      <c r="AE126" s="387"/>
      <c r="AF126" s="387"/>
      <c r="AG126" s="387"/>
      <c r="AH126" s="387"/>
      <c r="AI126" s="387"/>
      <c r="AJ126" s="387"/>
      <c r="AK126" s="387"/>
      <c r="AL126" s="387"/>
      <c r="AM126" s="387"/>
      <c r="AN126" s="387"/>
      <c r="AO126" s="387"/>
      <c r="AP126" s="387"/>
      <c r="AQ126" s="434"/>
      <c r="AR126" s="434"/>
    </row>
    <row r="127" spans="1:52" s="379" customFormat="1" ht="15.75" hidden="1" customHeight="1">
      <c r="A127" s="396"/>
      <c r="B127" s="396" t="s">
        <v>348</v>
      </c>
      <c r="C127" s="397">
        <f>SUM(C116:C126)</f>
        <v>0</v>
      </c>
      <c r="D127" s="396"/>
      <c r="E127" s="396"/>
      <c r="F127" s="397">
        <f>SUM(F116:F126)</f>
        <v>0</v>
      </c>
      <c r="G127" s="398">
        <f t="shared" ref="G127:AR127" si="345">SUM(G116:G126)</f>
        <v>0</v>
      </c>
      <c r="H127" s="397">
        <f>SUM(H116:H126)</f>
        <v>0</v>
      </c>
      <c r="I127" s="397">
        <f>SUM(I116:I126)</f>
        <v>0</v>
      </c>
      <c r="J127" s="398">
        <f t="shared" si="345"/>
        <v>0</v>
      </c>
      <c r="K127" s="398">
        <f t="shared" si="345"/>
        <v>0</v>
      </c>
      <c r="L127" s="384">
        <f t="shared" si="345"/>
        <v>0</v>
      </c>
      <c r="M127" s="384">
        <f t="shared" si="345"/>
        <v>0</v>
      </c>
      <c r="N127" s="384">
        <f t="shared" si="345"/>
        <v>0</v>
      </c>
      <c r="O127" s="384">
        <f t="shared" si="345"/>
        <v>0</v>
      </c>
      <c r="P127" s="384">
        <f t="shared" si="345"/>
        <v>0</v>
      </c>
      <c r="Q127" s="384">
        <f t="shared" si="345"/>
        <v>0</v>
      </c>
      <c r="R127" s="384">
        <f t="shared" si="345"/>
        <v>0</v>
      </c>
      <c r="S127" s="384">
        <f t="shared" si="345"/>
        <v>0</v>
      </c>
      <c r="T127" s="384">
        <f t="shared" si="345"/>
        <v>0</v>
      </c>
      <c r="U127" s="384">
        <f t="shared" si="345"/>
        <v>0</v>
      </c>
      <c r="V127" s="384">
        <f t="shared" si="345"/>
        <v>0</v>
      </c>
      <c r="W127" s="384">
        <f t="shared" si="345"/>
        <v>0</v>
      </c>
      <c r="X127" s="384">
        <f t="shared" si="345"/>
        <v>0</v>
      </c>
      <c r="Y127" s="384">
        <f t="shared" si="345"/>
        <v>0</v>
      </c>
      <c r="Z127" s="384">
        <f t="shared" si="345"/>
        <v>0</v>
      </c>
      <c r="AA127" s="384">
        <f t="shared" si="345"/>
        <v>0</v>
      </c>
      <c r="AB127" s="384">
        <f t="shared" si="345"/>
        <v>0</v>
      </c>
      <c r="AC127" s="384">
        <f t="shared" si="345"/>
        <v>0</v>
      </c>
      <c r="AD127" s="384">
        <f t="shared" si="345"/>
        <v>0</v>
      </c>
      <c r="AE127" s="384">
        <f t="shared" si="345"/>
        <v>0</v>
      </c>
      <c r="AF127" s="384">
        <f t="shared" si="345"/>
        <v>0</v>
      </c>
      <c r="AG127" s="384">
        <f t="shared" si="345"/>
        <v>0</v>
      </c>
      <c r="AH127" s="384">
        <f t="shared" si="345"/>
        <v>0</v>
      </c>
      <c r="AI127" s="384">
        <f t="shared" si="345"/>
        <v>0</v>
      </c>
      <c r="AJ127" s="384">
        <f t="shared" si="345"/>
        <v>0</v>
      </c>
      <c r="AK127" s="384">
        <f t="shared" si="345"/>
        <v>0</v>
      </c>
      <c r="AL127" s="384">
        <f t="shared" si="345"/>
        <v>0</v>
      </c>
      <c r="AM127" s="384">
        <f t="shared" si="345"/>
        <v>0</v>
      </c>
      <c r="AN127" s="384">
        <f t="shared" si="345"/>
        <v>0</v>
      </c>
      <c r="AO127" s="384">
        <f t="shared" si="345"/>
        <v>0</v>
      </c>
      <c r="AP127" s="384">
        <f t="shared" si="345"/>
        <v>0</v>
      </c>
      <c r="AQ127" s="435">
        <f t="shared" si="345"/>
        <v>0</v>
      </c>
      <c r="AR127" s="435">
        <f t="shared" si="345"/>
        <v>0</v>
      </c>
      <c r="AS127" s="377"/>
      <c r="AT127" s="378"/>
      <c r="AU127" s="378"/>
      <c r="AV127" s="378"/>
      <c r="AW127" s="378"/>
      <c r="AX127" s="378"/>
      <c r="AY127" s="378"/>
      <c r="AZ127" s="378"/>
    </row>
    <row r="128" spans="1:52" s="379" customFormat="1" ht="15.75" hidden="1" customHeight="1">
      <c r="A128" s="423"/>
      <c r="B128" s="396"/>
      <c r="C128" s="396"/>
      <c r="D128" s="396"/>
      <c r="E128" s="396"/>
      <c r="F128" s="396"/>
      <c r="G128" s="424"/>
      <c r="H128" s="396"/>
      <c r="I128" s="396"/>
      <c r="J128" s="424"/>
      <c r="K128" s="398"/>
      <c r="L128" s="387"/>
      <c r="M128" s="387"/>
      <c r="N128" s="387"/>
      <c r="O128" s="387"/>
      <c r="P128" s="387"/>
      <c r="Q128" s="387"/>
      <c r="R128" s="387"/>
      <c r="S128" s="387"/>
      <c r="T128" s="387"/>
      <c r="U128" s="387"/>
      <c r="V128" s="387"/>
      <c r="W128" s="387"/>
      <c r="X128" s="387"/>
      <c r="Y128" s="387"/>
      <c r="Z128" s="387"/>
      <c r="AA128" s="387"/>
      <c r="AB128" s="387"/>
      <c r="AC128" s="387"/>
      <c r="AD128" s="387"/>
      <c r="AE128" s="387"/>
      <c r="AF128" s="387"/>
      <c r="AG128" s="387"/>
      <c r="AH128" s="387"/>
      <c r="AI128" s="387"/>
      <c r="AJ128" s="387"/>
      <c r="AK128" s="387"/>
      <c r="AL128" s="387"/>
      <c r="AM128" s="387"/>
      <c r="AN128" s="387"/>
      <c r="AO128" s="387"/>
      <c r="AP128" s="387"/>
      <c r="AQ128" s="434"/>
      <c r="AR128" s="434"/>
      <c r="AS128" s="377"/>
      <c r="AT128" s="378"/>
      <c r="AU128" s="378"/>
      <c r="AV128" s="378"/>
      <c r="AW128" s="378"/>
      <c r="AX128" s="378"/>
      <c r="AY128" s="378"/>
      <c r="AZ128" s="378"/>
    </row>
    <row r="129" spans="1:52" ht="15.75" hidden="1" customHeight="1">
      <c r="A129" s="409"/>
      <c r="B129" s="396" t="s">
        <v>353</v>
      </c>
      <c r="C129" s="397">
        <f t="shared" ref="C129:C139" si="346">L129+N129</f>
        <v>0</v>
      </c>
      <c r="D129" s="396">
        <v>17697</v>
      </c>
      <c r="E129" s="396">
        <v>4.0999999999999996</v>
      </c>
      <c r="F129" s="397">
        <f t="shared" ref="F129:F139" si="347">O129+Q129</f>
        <v>0</v>
      </c>
      <c r="G129" s="398">
        <f>F129*1.75</f>
        <v>0</v>
      </c>
      <c r="H129" s="397">
        <f t="shared" ref="H129:I139" si="348">Q129+S129</f>
        <v>0</v>
      </c>
      <c r="I129" s="397">
        <f t="shared" si="348"/>
        <v>0</v>
      </c>
      <c r="J129" s="398">
        <f t="shared" ref="J129:J139" si="349">I129*1.75</f>
        <v>0</v>
      </c>
      <c r="K129" s="398">
        <f t="shared" ref="K129:K139" si="350">J129-I129</f>
        <v>0</v>
      </c>
      <c r="L129" s="387"/>
      <c r="M129" s="387"/>
      <c r="N129" s="387"/>
      <c r="O129" s="387"/>
      <c r="P129" s="387"/>
      <c r="Q129" s="387"/>
      <c r="R129" s="387"/>
      <c r="S129" s="387"/>
      <c r="T129" s="387"/>
      <c r="U129" s="387"/>
      <c r="V129" s="387"/>
      <c r="W129" s="387"/>
      <c r="X129" s="387"/>
      <c r="Y129" s="387"/>
      <c r="Z129" s="387"/>
      <c r="AA129" s="387"/>
      <c r="AB129" s="387"/>
      <c r="AC129" s="387"/>
      <c r="AD129" s="387"/>
      <c r="AE129" s="387"/>
      <c r="AF129" s="387"/>
      <c r="AG129" s="387"/>
      <c r="AH129" s="387"/>
      <c r="AI129" s="387"/>
      <c r="AJ129" s="387"/>
      <c r="AK129" s="387"/>
      <c r="AL129" s="387"/>
      <c r="AM129" s="387"/>
      <c r="AN129" s="387"/>
      <c r="AO129" s="387"/>
      <c r="AP129" s="387"/>
      <c r="AQ129" s="434"/>
      <c r="AR129" s="434"/>
    </row>
    <row r="130" spans="1:52" ht="15.75" hidden="1" customHeight="1">
      <c r="A130" s="390"/>
      <c r="B130" s="396" t="s">
        <v>354</v>
      </c>
      <c r="C130" s="397">
        <f t="shared" si="346"/>
        <v>0</v>
      </c>
      <c r="D130" s="396">
        <v>17697</v>
      </c>
      <c r="E130" s="396">
        <v>4.1399999999999997</v>
      </c>
      <c r="F130" s="397">
        <f t="shared" si="347"/>
        <v>0</v>
      </c>
      <c r="G130" s="398">
        <f t="shared" ref="G130:G139" si="351">F130*1.75</f>
        <v>0</v>
      </c>
      <c r="H130" s="397">
        <f t="shared" si="348"/>
        <v>0</v>
      </c>
      <c r="I130" s="397">
        <f t="shared" si="348"/>
        <v>0</v>
      </c>
      <c r="J130" s="398">
        <f t="shared" si="349"/>
        <v>0</v>
      </c>
      <c r="K130" s="398">
        <f t="shared" si="350"/>
        <v>0</v>
      </c>
      <c r="L130" s="387"/>
      <c r="M130" s="387"/>
      <c r="N130" s="387"/>
      <c r="O130" s="387"/>
      <c r="P130" s="387"/>
      <c r="Q130" s="387"/>
      <c r="R130" s="387"/>
      <c r="S130" s="387"/>
      <c r="T130" s="387"/>
      <c r="U130" s="387"/>
      <c r="V130" s="387"/>
      <c r="W130" s="387"/>
      <c r="X130" s="387"/>
      <c r="Y130" s="387"/>
      <c r="Z130" s="387"/>
      <c r="AA130" s="387"/>
      <c r="AB130" s="387"/>
      <c r="AC130" s="387"/>
      <c r="AD130" s="387"/>
      <c r="AE130" s="387"/>
      <c r="AF130" s="387"/>
      <c r="AG130" s="387"/>
      <c r="AH130" s="387"/>
      <c r="AI130" s="387"/>
      <c r="AJ130" s="387"/>
      <c r="AK130" s="387"/>
      <c r="AL130" s="387"/>
      <c r="AM130" s="387"/>
      <c r="AN130" s="387"/>
      <c r="AO130" s="387"/>
      <c r="AP130" s="387"/>
      <c r="AQ130" s="434"/>
      <c r="AR130" s="434"/>
    </row>
    <row r="131" spans="1:52" ht="15.75" hidden="1" customHeight="1">
      <c r="A131" s="390"/>
      <c r="B131" s="396" t="s">
        <v>355</v>
      </c>
      <c r="C131" s="397">
        <f t="shared" si="346"/>
        <v>0</v>
      </c>
      <c r="D131" s="396">
        <v>17697</v>
      </c>
      <c r="E131" s="396">
        <v>4.1900000000000004</v>
      </c>
      <c r="F131" s="397">
        <f t="shared" si="347"/>
        <v>0</v>
      </c>
      <c r="G131" s="398">
        <f t="shared" si="351"/>
        <v>0</v>
      </c>
      <c r="H131" s="397">
        <f t="shared" si="348"/>
        <v>0</v>
      </c>
      <c r="I131" s="397">
        <f t="shared" si="348"/>
        <v>0</v>
      </c>
      <c r="J131" s="398">
        <f t="shared" si="349"/>
        <v>0</v>
      </c>
      <c r="K131" s="398">
        <f t="shared" si="350"/>
        <v>0</v>
      </c>
      <c r="L131" s="387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  <c r="AC131" s="387"/>
      <c r="AD131" s="387"/>
      <c r="AE131" s="387"/>
      <c r="AF131" s="387"/>
      <c r="AG131" s="387"/>
      <c r="AH131" s="387"/>
      <c r="AI131" s="387"/>
      <c r="AJ131" s="387"/>
      <c r="AK131" s="387"/>
      <c r="AL131" s="387"/>
      <c r="AM131" s="387"/>
      <c r="AN131" s="387"/>
      <c r="AO131" s="387"/>
      <c r="AP131" s="387"/>
      <c r="AQ131" s="434"/>
      <c r="AR131" s="434"/>
    </row>
    <row r="132" spans="1:52" ht="15.75" hidden="1" customHeight="1">
      <c r="A132" s="390"/>
      <c r="B132" s="396" t="s">
        <v>356</v>
      </c>
      <c r="C132" s="397">
        <f t="shared" si="346"/>
        <v>0</v>
      </c>
      <c r="D132" s="396">
        <v>17697</v>
      </c>
      <c r="E132" s="396">
        <v>4.2300000000000004</v>
      </c>
      <c r="F132" s="397">
        <f t="shared" si="347"/>
        <v>0</v>
      </c>
      <c r="G132" s="398">
        <f t="shared" si="351"/>
        <v>0</v>
      </c>
      <c r="H132" s="397">
        <f t="shared" si="348"/>
        <v>0</v>
      </c>
      <c r="I132" s="397">
        <f t="shared" si="348"/>
        <v>0</v>
      </c>
      <c r="J132" s="398">
        <f t="shared" si="349"/>
        <v>0</v>
      </c>
      <c r="K132" s="398">
        <f t="shared" si="350"/>
        <v>0</v>
      </c>
      <c r="L132" s="387"/>
      <c r="M132" s="387"/>
      <c r="N132" s="387"/>
      <c r="O132" s="387"/>
      <c r="P132" s="387"/>
      <c r="Q132" s="387"/>
      <c r="R132" s="387"/>
      <c r="S132" s="387"/>
      <c r="T132" s="387"/>
      <c r="U132" s="387"/>
      <c r="V132" s="387"/>
      <c r="W132" s="387"/>
      <c r="X132" s="387"/>
      <c r="Y132" s="387"/>
      <c r="Z132" s="387"/>
      <c r="AA132" s="387"/>
      <c r="AB132" s="387"/>
      <c r="AC132" s="387"/>
      <c r="AD132" s="387"/>
      <c r="AE132" s="387"/>
      <c r="AF132" s="387"/>
      <c r="AG132" s="387"/>
      <c r="AH132" s="387"/>
      <c r="AI132" s="387"/>
      <c r="AJ132" s="387"/>
      <c r="AK132" s="387"/>
      <c r="AL132" s="387"/>
      <c r="AM132" s="387"/>
      <c r="AN132" s="387"/>
      <c r="AO132" s="387"/>
      <c r="AP132" s="387"/>
      <c r="AQ132" s="434"/>
      <c r="AR132" s="434"/>
    </row>
    <row r="133" spans="1:52" ht="15.75" hidden="1" customHeight="1">
      <c r="A133" s="390" t="s">
        <v>367</v>
      </c>
      <c r="B133" s="396" t="s">
        <v>357</v>
      </c>
      <c r="C133" s="397">
        <f t="shared" si="346"/>
        <v>0</v>
      </c>
      <c r="D133" s="396">
        <v>17697</v>
      </c>
      <c r="E133" s="396">
        <v>4.2699999999999996</v>
      </c>
      <c r="F133" s="397">
        <f t="shared" si="347"/>
        <v>0</v>
      </c>
      <c r="G133" s="398">
        <f t="shared" si="351"/>
        <v>0</v>
      </c>
      <c r="H133" s="397">
        <f t="shared" si="348"/>
        <v>0</v>
      </c>
      <c r="I133" s="397">
        <f t="shared" si="348"/>
        <v>0</v>
      </c>
      <c r="J133" s="398">
        <f t="shared" si="349"/>
        <v>0</v>
      </c>
      <c r="K133" s="398">
        <f t="shared" si="350"/>
        <v>0</v>
      </c>
      <c r="L133" s="387"/>
      <c r="M133" s="387"/>
      <c r="N133" s="387"/>
      <c r="O133" s="387"/>
      <c r="P133" s="387"/>
      <c r="Q133" s="387"/>
      <c r="R133" s="387"/>
      <c r="S133" s="387"/>
      <c r="T133" s="387"/>
      <c r="U133" s="387"/>
      <c r="V133" s="387"/>
      <c r="W133" s="387"/>
      <c r="X133" s="387"/>
      <c r="Y133" s="387"/>
      <c r="Z133" s="387"/>
      <c r="AA133" s="387"/>
      <c r="AB133" s="387"/>
      <c r="AC133" s="387"/>
      <c r="AD133" s="387"/>
      <c r="AE133" s="387"/>
      <c r="AF133" s="387"/>
      <c r="AG133" s="387"/>
      <c r="AH133" s="387"/>
      <c r="AI133" s="387"/>
      <c r="AJ133" s="387"/>
      <c r="AK133" s="387"/>
      <c r="AL133" s="387"/>
      <c r="AM133" s="387"/>
      <c r="AN133" s="387"/>
      <c r="AO133" s="387"/>
      <c r="AP133" s="387"/>
      <c r="AQ133" s="434"/>
      <c r="AR133" s="434"/>
    </row>
    <row r="134" spans="1:52" ht="15.75" hidden="1" customHeight="1">
      <c r="A134" s="390"/>
      <c r="B134" s="396" t="s">
        <v>358</v>
      </c>
      <c r="C134" s="397">
        <f t="shared" si="346"/>
        <v>0</v>
      </c>
      <c r="D134" s="396">
        <v>17697</v>
      </c>
      <c r="E134" s="396">
        <v>4.33</v>
      </c>
      <c r="F134" s="397">
        <f t="shared" si="347"/>
        <v>0</v>
      </c>
      <c r="G134" s="398">
        <f t="shared" si="351"/>
        <v>0</v>
      </c>
      <c r="H134" s="397">
        <f t="shared" si="348"/>
        <v>0</v>
      </c>
      <c r="I134" s="397">
        <f t="shared" si="348"/>
        <v>0</v>
      </c>
      <c r="J134" s="398">
        <f t="shared" si="349"/>
        <v>0</v>
      </c>
      <c r="K134" s="398">
        <f t="shared" si="350"/>
        <v>0</v>
      </c>
      <c r="L134" s="387"/>
      <c r="M134" s="387"/>
      <c r="N134" s="387"/>
      <c r="O134" s="387"/>
      <c r="P134" s="387"/>
      <c r="Q134" s="387"/>
      <c r="R134" s="387"/>
      <c r="S134" s="387"/>
      <c r="T134" s="387"/>
      <c r="U134" s="387"/>
      <c r="V134" s="387"/>
      <c r="W134" s="387"/>
      <c r="X134" s="387"/>
      <c r="Y134" s="387"/>
      <c r="Z134" s="387"/>
      <c r="AA134" s="387"/>
      <c r="AB134" s="387"/>
      <c r="AC134" s="387"/>
      <c r="AD134" s="387"/>
      <c r="AE134" s="387"/>
      <c r="AF134" s="387"/>
      <c r="AG134" s="387"/>
      <c r="AH134" s="387"/>
      <c r="AI134" s="387"/>
      <c r="AJ134" s="387"/>
      <c r="AK134" s="387"/>
      <c r="AL134" s="387"/>
      <c r="AM134" s="387"/>
      <c r="AN134" s="387"/>
      <c r="AO134" s="387"/>
      <c r="AP134" s="387"/>
      <c r="AQ134" s="434"/>
      <c r="AR134" s="434"/>
    </row>
    <row r="135" spans="1:52" ht="15.75" hidden="1" customHeight="1">
      <c r="A135" s="390"/>
      <c r="B135" s="396" t="s">
        <v>359</v>
      </c>
      <c r="C135" s="397">
        <f t="shared" si="346"/>
        <v>0</v>
      </c>
      <c r="D135" s="396">
        <v>17697</v>
      </c>
      <c r="E135" s="396">
        <v>4.38</v>
      </c>
      <c r="F135" s="397">
        <f t="shared" si="347"/>
        <v>0</v>
      </c>
      <c r="G135" s="398">
        <f t="shared" si="351"/>
        <v>0</v>
      </c>
      <c r="H135" s="397">
        <f t="shared" si="348"/>
        <v>0</v>
      </c>
      <c r="I135" s="397">
        <f t="shared" si="348"/>
        <v>0</v>
      </c>
      <c r="J135" s="398">
        <f t="shared" si="349"/>
        <v>0</v>
      </c>
      <c r="K135" s="398">
        <f t="shared" si="350"/>
        <v>0</v>
      </c>
      <c r="L135" s="387"/>
      <c r="M135" s="387"/>
      <c r="N135" s="387"/>
      <c r="O135" s="387"/>
      <c r="P135" s="387"/>
      <c r="Q135" s="387"/>
      <c r="R135" s="387"/>
      <c r="S135" s="387"/>
      <c r="T135" s="387"/>
      <c r="U135" s="387"/>
      <c r="V135" s="387"/>
      <c r="W135" s="387"/>
      <c r="X135" s="387"/>
      <c r="Y135" s="387"/>
      <c r="Z135" s="387"/>
      <c r="AA135" s="387"/>
      <c r="AB135" s="387"/>
      <c r="AC135" s="387"/>
      <c r="AD135" s="387"/>
      <c r="AE135" s="387"/>
      <c r="AF135" s="387"/>
      <c r="AG135" s="387"/>
      <c r="AH135" s="387"/>
      <c r="AI135" s="387"/>
      <c r="AJ135" s="387"/>
      <c r="AK135" s="387"/>
      <c r="AL135" s="387"/>
      <c r="AM135" s="387"/>
      <c r="AN135" s="387"/>
      <c r="AO135" s="387"/>
      <c r="AP135" s="387"/>
      <c r="AQ135" s="434"/>
      <c r="AR135" s="434"/>
    </row>
    <row r="136" spans="1:52" ht="15.75" hidden="1" customHeight="1">
      <c r="A136" s="390"/>
      <c r="B136" s="396" t="s">
        <v>360</v>
      </c>
      <c r="C136" s="397">
        <f t="shared" si="346"/>
        <v>0</v>
      </c>
      <c r="D136" s="396">
        <v>17697</v>
      </c>
      <c r="E136" s="396">
        <v>4.49</v>
      </c>
      <c r="F136" s="397">
        <f t="shared" si="347"/>
        <v>0</v>
      </c>
      <c r="G136" s="398">
        <f t="shared" si="351"/>
        <v>0</v>
      </c>
      <c r="H136" s="397">
        <f t="shared" si="348"/>
        <v>0</v>
      </c>
      <c r="I136" s="397">
        <f t="shared" si="348"/>
        <v>0</v>
      </c>
      <c r="J136" s="398">
        <f t="shared" si="349"/>
        <v>0</v>
      </c>
      <c r="K136" s="398">
        <f t="shared" si="350"/>
        <v>0</v>
      </c>
      <c r="L136" s="387"/>
      <c r="M136" s="387"/>
      <c r="N136" s="387"/>
      <c r="O136" s="387"/>
      <c r="P136" s="387"/>
      <c r="Q136" s="387"/>
      <c r="R136" s="387"/>
      <c r="S136" s="387"/>
      <c r="T136" s="387"/>
      <c r="U136" s="387"/>
      <c r="V136" s="387"/>
      <c r="W136" s="387"/>
      <c r="X136" s="387"/>
      <c r="Y136" s="387"/>
      <c r="Z136" s="387"/>
      <c r="AA136" s="387"/>
      <c r="AB136" s="387"/>
      <c r="AC136" s="387"/>
      <c r="AD136" s="387"/>
      <c r="AE136" s="387"/>
      <c r="AF136" s="387"/>
      <c r="AG136" s="387"/>
      <c r="AH136" s="387"/>
      <c r="AI136" s="387"/>
      <c r="AJ136" s="387"/>
      <c r="AK136" s="387"/>
      <c r="AL136" s="387"/>
      <c r="AM136" s="387"/>
      <c r="AN136" s="387"/>
      <c r="AO136" s="387"/>
      <c r="AP136" s="387"/>
      <c r="AQ136" s="434"/>
      <c r="AR136" s="434"/>
    </row>
    <row r="137" spans="1:52" ht="15.75" hidden="1" customHeight="1">
      <c r="A137" s="390"/>
      <c r="B137" s="396" t="s">
        <v>361</v>
      </c>
      <c r="C137" s="397">
        <f t="shared" si="346"/>
        <v>0</v>
      </c>
      <c r="D137" s="396">
        <v>17697</v>
      </c>
      <c r="E137" s="396">
        <v>4.59</v>
      </c>
      <c r="F137" s="397">
        <f t="shared" si="347"/>
        <v>0</v>
      </c>
      <c r="G137" s="398">
        <f t="shared" si="351"/>
        <v>0</v>
      </c>
      <c r="H137" s="397">
        <f t="shared" si="348"/>
        <v>0</v>
      </c>
      <c r="I137" s="397">
        <f t="shared" si="348"/>
        <v>0</v>
      </c>
      <c r="J137" s="398">
        <f t="shared" si="349"/>
        <v>0</v>
      </c>
      <c r="K137" s="398">
        <f t="shared" si="350"/>
        <v>0</v>
      </c>
      <c r="L137" s="387"/>
      <c r="M137" s="387"/>
      <c r="N137" s="387"/>
      <c r="O137" s="387"/>
      <c r="P137" s="387"/>
      <c r="Q137" s="387"/>
      <c r="R137" s="387"/>
      <c r="S137" s="387"/>
      <c r="T137" s="387"/>
      <c r="U137" s="387"/>
      <c r="V137" s="387"/>
      <c r="W137" s="387"/>
      <c r="X137" s="387"/>
      <c r="Y137" s="387"/>
      <c r="Z137" s="387"/>
      <c r="AA137" s="387"/>
      <c r="AB137" s="387"/>
      <c r="AC137" s="387"/>
      <c r="AD137" s="387"/>
      <c r="AE137" s="387"/>
      <c r="AF137" s="387"/>
      <c r="AG137" s="387"/>
      <c r="AH137" s="387"/>
      <c r="AI137" s="387"/>
      <c r="AJ137" s="387"/>
      <c r="AK137" s="387"/>
      <c r="AL137" s="387"/>
      <c r="AM137" s="387"/>
      <c r="AN137" s="387"/>
      <c r="AO137" s="387"/>
      <c r="AP137" s="387"/>
      <c r="AQ137" s="434"/>
      <c r="AR137" s="434"/>
    </row>
    <row r="138" spans="1:52" ht="15.75" hidden="1" customHeight="1">
      <c r="A138" s="390"/>
      <c r="B138" s="396" t="s">
        <v>345</v>
      </c>
      <c r="C138" s="397">
        <f t="shared" si="346"/>
        <v>0</v>
      </c>
      <c r="D138" s="396">
        <v>17697</v>
      </c>
      <c r="E138" s="396">
        <v>4.67</v>
      </c>
      <c r="F138" s="397">
        <f t="shared" si="347"/>
        <v>0</v>
      </c>
      <c r="G138" s="398">
        <f t="shared" si="351"/>
        <v>0</v>
      </c>
      <c r="H138" s="397">
        <f t="shared" si="348"/>
        <v>0</v>
      </c>
      <c r="I138" s="397">
        <f t="shared" si="348"/>
        <v>0</v>
      </c>
      <c r="J138" s="398">
        <f t="shared" si="349"/>
        <v>0</v>
      </c>
      <c r="K138" s="398">
        <f t="shared" si="350"/>
        <v>0</v>
      </c>
      <c r="L138" s="387"/>
      <c r="M138" s="387"/>
      <c r="N138" s="387"/>
      <c r="O138" s="387"/>
      <c r="P138" s="387"/>
      <c r="Q138" s="387"/>
      <c r="R138" s="387"/>
      <c r="S138" s="387"/>
      <c r="T138" s="387"/>
      <c r="U138" s="387"/>
      <c r="V138" s="387"/>
      <c r="W138" s="387"/>
      <c r="X138" s="387"/>
      <c r="Y138" s="387"/>
      <c r="Z138" s="387"/>
      <c r="AA138" s="387"/>
      <c r="AB138" s="387"/>
      <c r="AC138" s="387"/>
      <c r="AD138" s="387"/>
      <c r="AE138" s="387"/>
      <c r="AF138" s="387"/>
      <c r="AG138" s="387"/>
      <c r="AH138" s="387"/>
      <c r="AI138" s="387"/>
      <c r="AJ138" s="387"/>
      <c r="AK138" s="387"/>
      <c r="AL138" s="387"/>
      <c r="AM138" s="387"/>
      <c r="AN138" s="387"/>
      <c r="AO138" s="387"/>
      <c r="AP138" s="387"/>
      <c r="AQ138" s="434"/>
      <c r="AR138" s="434"/>
    </row>
    <row r="139" spans="1:52" ht="15.75" hidden="1" customHeight="1">
      <c r="A139" s="425"/>
      <c r="B139" s="396" t="s">
        <v>362</v>
      </c>
      <c r="C139" s="397">
        <f t="shared" si="346"/>
        <v>0</v>
      </c>
      <c r="D139" s="396">
        <v>17697</v>
      </c>
      <c r="E139" s="396">
        <v>4.7300000000000004</v>
      </c>
      <c r="F139" s="397">
        <f t="shared" si="347"/>
        <v>0</v>
      </c>
      <c r="G139" s="398">
        <f t="shared" si="351"/>
        <v>0</v>
      </c>
      <c r="H139" s="397">
        <f t="shared" si="348"/>
        <v>0</v>
      </c>
      <c r="I139" s="397">
        <f t="shared" si="348"/>
        <v>0</v>
      </c>
      <c r="J139" s="398">
        <f t="shared" si="349"/>
        <v>0</v>
      </c>
      <c r="K139" s="398">
        <f t="shared" si="350"/>
        <v>0</v>
      </c>
      <c r="L139" s="387"/>
      <c r="M139" s="387"/>
      <c r="N139" s="387"/>
      <c r="O139" s="387"/>
      <c r="P139" s="387"/>
      <c r="Q139" s="387"/>
      <c r="R139" s="387"/>
      <c r="S139" s="387"/>
      <c r="T139" s="387"/>
      <c r="U139" s="387"/>
      <c r="V139" s="387"/>
      <c r="W139" s="387"/>
      <c r="X139" s="387"/>
      <c r="Y139" s="387"/>
      <c r="Z139" s="387"/>
      <c r="AA139" s="387"/>
      <c r="AB139" s="387"/>
      <c r="AC139" s="387"/>
      <c r="AD139" s="387"/>
      <c r="AE139" s="387"/>
      <c r="AF139" s="387"/>
      <c r="AG139" s="387"/>
      <c r="AH139" s="387"/>
      <c r="AI139" s="387"/>
      <c r="AJ139" s="387"/>
      <c r="AK139" s="387"/>
      <c r="AL139" s="387"/>
      <c r="AM139" s="387"/>
      <c r="AN139" s="387"/>
      <c r="AO139" s="387"/>
      <c r="AP139" s="387"/>
      <c r="AQ139" s="434"/>
      <c r="AR139" s="434"/>
    </row>
    <row r="140" spans="1:52" s="379" customFormat="1" ht="15.75" hidden="1" customHeight="1">
      <c r="A140" s="396"/>
      <c r="B140" s="396" t="s">
        <v>348</v>
      </c>
      <c r="C140" s="397">
        <f>SUM(C129:C139)</f>
        <v>0</v>
      </c>
      <c r="D140" s="396"/>
      <c r="E140" s="396"/>
      <c r="F140" s="397">
        <f>SUM(F129:F139)</f>
        <v>0</v>
      </c>
      <c r="G140" s="398">
        <f t="shared" ref="G140:AR140" si="352">SUM(G129:G139)</f>
        <v>0</v>
      </c>
      <c r="H140" s="397">
        <f>SUM(H129:H139)</f>
        <v>0</v>
      </c>
      <c r="I140" s="397">
        <f>SUM(I129:I139)</f>
        <v>0</v>
      </c>
      <c r="J140" s="398">
        <f t="shared" si="352"/>
        <v>0</v>
      </c>
      <c r="K140" s="398">
        <f t="shared" si="352"/>
        <v>0</v>
      </c>
      <c r="L140" s="384">
        <f t="shared" si="352"/>
        <v>0</v>
      </c>
      <c r="M140" s="384">
        <f t="shared" si="352"/>
        <v>0</v>
      </c>
      <c r="N140" s="384">
        <f t="shared" si="352"/>
        <v>0</v>
      </c>
      <c r="O140" s="384">
        <f t="shared" si="352"/>
        <v>0</v>
      </c>
      <c r="P140" s="384">
        <f t="shared" si="352"/>
        <v>0</v>
      </c>
      <c r="Q140" s="384">
        <f t="shared" si="352"/>
        <v>0</v>
      </c>
      <c r="R140" s="384">
        <f t="shared" si="352"/>
        <v>0</v>
      </c>
      <c r="S140" s="384">
        <f t="shared" si="352"/>
        <v>0</v>
      </c>
      <c r="T140" s="384">
        <f t="shared" si="352"/>
        <v>0</v>
      </c>
      <c r="U140" s="384">
        <f t="shared" si="352"/>
        <v>0</v>
      </c>
      <c r="V140" s="384">
        <f t="shared" si="352"/>
        <v>0</v>
      </c>
      <c r="W140" s="384">
        <f t="shared" si="352"/>
        <v>0</v>
      </c>
      <c r="X140" s="384">
        <f t="shared" si="352"/>
        <v>0</v>
      </c>
      <c r="Y140" s="384">
        <f t="shared" si="352"/>
        <v>0</v>
      </c>
      <c r="Z140" s="384">
        <f t="shared" si="352"/>
        <v>0</v>
      </c>
      <c r="AA140" s="384">
        <f t="shared" si="352"/>
        <v>0</v>
      </c>
      <c r="AB140" s="384">
        <f t="shared" si="352"/>
        <v>0</v>
      </c>
      <c r="AC140" s="384">
        <f t="shared" si="352"/>
        <v>0</v>
      </c>
      <c r="AD140" s="384">
        <f t="shared" si="352"/>
        <v>0</v>
      </c>
      <c r="AE140" s="384">
        <f t="shared" si="352"/>
        <v>0</v>
      </c>
      <c r="AF140" s="384">
        <f t="shared" si="352"/>
        <v>0</v>
      </c>
      <c r="AG140" s="384">
        <f t="shared" si="352"/>
        <v>0</v>
      </c>
      <c r="AH140" s="384">
        <f t="shared" si="352"/>
        <v>0</v>
      </c>
      <c r="AI140" s="384">
        <f t="shared" si="352"/>
        <v>0</v>
      </c>
      <c r="AJ140" s="384">
        <f t="shared" si="352"/>
        <v>0</v>
      </c>
      <c r="AK140" s="384">
        <f t="shared" si="352"/>
        <v>0</v>
      </c>
      <c r="AL140" s="384">
        <f t="shared" si="352"/>
        <v>0</v>
      </c>
      <c r="AM140" s="384">
        <f t="shared" si="352"/>
        <v>0</v>
      </c>
      <c r="AN140" s="384">
        <f t="shared" si="352"/>
        <v>0</v>
      </c>
      <c r="AO140" s="384">
        <f t="shared" si="352"/>
        <v>0</v>
      </c>
      <c r="AP140" s="384">
        <f t="shared" si="352"/>
        <v>0</v>
      </c>
      <c r="AQ140" s="435">
        <f t="shared" si="352"/>
        <v>0</v>
      </c>
      <c r="AR140" s="435">
        <f t="shared" si="352"/>
        <v>0</v>
      </c>
      <c r="AS140" s="377"/>
      <c r="AT140" s="378"/>
      <c r="AU140" s="378"/>
      <c r="AV140" s="378"/>
      <c r="AW140" s="378"/>
      <c r="AX140" s="378"/>
      <c r="AY140" s="378"/>
      <c r="AZ140" s="378"/>
    </row>
    <row r="141" spans="1:52" s="379" customFormat="1" ht="15.75" hidden="1" customHeight="1">
      <c r="A141" s="390"/>
      <c r="B141" s="396"/>
      <c r="C141" s="416"/>
      <c r="D141" s="416"/>
      <c r="E141" s="396"/>
      <c r="F141" s="416"/>
      <c r="G141" s="424"/>
      <c r="H141" s="416"/>
      <c r="I141" s="416"/>
      <c r="J141" s="424"/>
      <c r="K141" s="424"/>
      <c r="L141" s="432"/>
      <c r="M141" s="432"/>
      <c r="N141" s="432"/>
      <c r="O141" s="432"/>
      <c r="P141" s="432"/>
      <c r="Q141" s="432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32"/>
      <c r="AF141" s="432"/>
      <c r="AG141" s="432"/>
      <c r="AH141" s="432"/>
      <c r="AI141" s="432"/>
      <c r="AJ141" s="432"/>
      <c r="AK141" s="432"/>
      <c r="AL141" s="432"/>
      <c r="AM141" s="432"/>
      <c r="AN141" s="432"/>
      <c r="AO141" s="432"/>
      <c r="AP141" s="432"/>
      <c r="AQ141" s="433"/>
      <c r="AR141" s="433"/>
      <c r="AS141" s="377"/>
      <c r="AT141" s="378"/>
      <c r="AU141" s="378"/>
      <c r="AV141" s="378"/>
      <c r="AW141" s="378"/>
      <c r="AX141" s="378"/>
      <c r="AY141" s="378"/>
      <c r="AZ141" s="378"/>
    </row>
    <row r="142" spans="1:52" ht="15.75" hidden="1" customHeight="1">
      <c r="A142" s="409"/>
      <c r="B142" s="396" t="s">
        <v>353</v>
      </c>
      <c r="C142" s="397">
        <f t="shared" ref="C142:C152" si="353">L142+N142</f>
        <v>0</v>
      </c>
      <c r="D142" s="396">
        <v>17697</v>
      </c>
      <c r="E142" s="396">
        <v>4.13</v>
      </c>
      <c r="F142" s="397">
        <f t="shared" ref="F142:F152" si="354">O142+Q142</f>
        <v>0</v>
      </c>
      <c r="G142" s="398">
        <f>F142*1.75</f>
        <v>0</v>
      </c>
      <c r="H142" s="397">
        <f t="shared" ref="H142:I152" si="355">Q142+S142</f>
        <v>0</v>
      </c>
      <c r="I142" s="397">
        <f t="shared" si="355"/>
        <v>0</v>
      </c>
      <c r="J142" s="398">
        <f t="shared" ref="J142:J152" si="356">I142*1.75</f>
        <v>0</v>
      </c>
      <c r="K142" s="398">
        <f t="shared" ref="K142:K152" si="357">J142-I142</f>
        <v>0</v>
      </c>
      <c r="L142" s="387"/>
      <c r="M142" s="387"/>
      <c r="N142" s="387"/>
      <c r="O142" s="387"/>
      <c r="P142" s="387"/>
      <c r="Q142" s="387"/>
      <c r="R142" s="387"/>
      <c r="S142" s="387"/>
      <c r="T142" s="387"/>
      <c r="U142" s="387"/>
      <c r="V142" s="387"/>
      <c r="W142" s="387"/>
      <c r="X142" s="387"/>
      <c r="Y142" s="387"/>
      <c r="Z142" s="387"/>
      <c r="AA142" s="387"/>
      <c r="AB142" s="387"/>
      <c r="AC142" s="387"/>
      <c r="AD142" s="387"/>
      <c r="AE142" s="387"/>
      <c r="AF142" s="387"/>
      <c r="AG142" s="387"/>
      <c r="AH142" s="387"/>
      <c r="AI142" s="387"/>
      <c r="AJ142" s="387"/>
      <c r="AK142" s="387"/>
      <c r="AL142" s="387"/>
      <c r="AM142" s="387"/>
      <c r="AN142" s="387"/>
      <c r="AO142" s="387"/>
      <c r="AP142" s="387"/>
      <c r="AQ142" s="434"/>
      <c r="AR142" s="434"/>
    </row>
    <row r="143" spans="1:52" ht="15.75" hidden="1" customHeight="1">
      <c r="A143" s="390"/>
      <c r="B143" s="396" t="s">
        <v>354</v>
      </c>
      <c r="C143" s="397">
        <f t="shared" si="353"/>
        <v>0</v>
      </c>
      <c r="D143" s="396">
        <v>17697</v>
      </c>
      <c r="E143" s="396">
        <v>4.18</v>
      </c>
      <c r="F143" s="397">
        <f t="shared" si="354"/>
        <v>0</v>
      </c>
      <c r="G143" s="398">
        <f t="shared" ref="G143:G152" si="358">F143*1.75</f>
        <v>0</v>
      </c>
      <c r="H143" s="397">
        <f t="shared" si="355"/>
        <v>0</v>
      </c>
      <c r="I143" s="397">
        <f t="shared" si="355"/>
        <v>0</v>
      </c>
      <c r="J143" s="398">
        <f t="shared" si="356"/>
        <v>0</v>
      </c>
      <c r="K143" s="398">
        <f t="shared" si="357"/>
        <v>0</v>
      </c>
      <c r="L143" s="387"/>
      <c r="M143" s="387"/>
      <c r="N143" s="387"/>
      <c r="O143" s="387"/>
      <c r="P143" s="387"/>
      <c r="Q143" s="387"/>
      <c r="R143" s="387"/>
      <c r="S143" s="387"/>
      <c r="T143" s="387"/>
      <c r="U143" s="387"/>
      <c r="V143" s="387"/>
      <c r="W143" s="387"/>
      <c r="X143" s="387"/>
      <c r="Y143" s="387"/>
      <c r="Z143" s="387"/>
      <c r="AA143" s="387"/>
      <c r="AB143" s="387"/>
      <c r="AC143" s="387"/>
      <c r="AD143" s="387"/>
      <c r="AE143" s="387"/>
      <c r="AF143" s="387"/>
      <c r="AG143" s="387"/>
      <c r="AH143" s="387"/>
      <c r="AI143" s="387"/>
      <c r="AJ143" s="387"/>
      <c r="AK143" s="387"/>
      <c r="AL143" s="387"/>
      <c r="AM143" s="387"/>
      <c r="AN143" s="387"/>
      <c r="AO143" s="387"/>
      <c r="AP143" s="387"/>
      <c r="AQ143" s="434"/>
      <c r="AR143" s="434"/>
    </row>
    <row r="144" spans="1:52" ht="15.75" hidden="1" customHeight="1">
      <c r="A144" s="390"/>
      <c r="B144" s="396" t="s">
        <v>355</v>
      </c>
      <c r="C144" s="397">
        <f t="shared" si="353"/>
        <v>0</v>
      </c>
      <c r="D144" s="396">
        <v>17697</v>
      </c>
      <c r="E144" s="396">
        <v>4.24</v>
      </c>
      <c r="F144" s="397">
        <f t="shared" si="354"/>
        <v>0</v>
      </c>
      <c r="G144" s="398">
        <f t="shared" si="358"/>
        <v>0</v>
      </c>
      <c r="H144" s="397">
        <f t="shared" si="355"/>
        <v>0</v>
      </c>
      <c r="I144" s="397">
        <f t="shared" si="355"/>
        <v>0</v>
      </c>
      <c r="J144" s="398">
        <f t="shared" si="356"/>
        <v>0</v>
      </c>
      <c r="K144" s="398">
        <f t="shared" si="357"/>
        <v>0</v>
      </c>
      <c r="L144" s="387"/>
      <c r="M144" s="387"/>
      <c r="N144" s="387"/>
      <c r="O144" s="387"/>
      <c r="P144" s="387"/>
      <c r="Q144" s="387"/>
      <c r="R144" s="387"/>
      <c r="S144" s="387"/>
      <c r="T144" s="387"/>
      <c r="U144" s="387"/>
      <c r="V144" s="387"/>
      <c r="W144" s="387"/>
      <c r="X144" s="387"/>
      <c r="Y144" s="387"/>
      <c r="Z144" s="387"/>
      <c r="AA144" s="387"/>
      <c r="AB144" s="387"/>
      <c r="AC144" s="387"/>
      <c r="AD144" s="387"/>
      <c r="AE144" s="387"/>
      <c r="AF144" s="387"/>
      <c r="AG144" s="387"/>
      <c r="AH144" s="387"/>
      <c r="AI144" s="387"/>
      <c r="AJ144" s="387"/>
      <c r="AK144" s="387"/>
      <c r="AL144" s="387"/>
      <c r="AM144" s="387"/>
      <c r="AN144" s="387"/>
      <c r="AO144" s="387"/>
      <c r="AP144" s="387"/>
      <c r="AQ144" s="434"/>
      <c r="AR144" s="434"/>
    </row>
    <row r="145" spans="1:52" ht="15.75" hidden="1" customHeight="1">
      <c r="A145" s="390"/>
      <c r="B145" s="396" t="s">
        <v>356</v>
      </c>
      <c r="C145" s="397">
        <f t="shared" si="353"/>
        <v>0</v>
      </c>
      <c r="D145" s="396">
        <v>17697</v>
      </c>
      <c r="E145" s="396">
        <v>4.29</v>
      </c>
      <c r="F145" s="397">
        <f t="shared" si="354"/>
        <v>0</v>
      </c>
      <c r="G145" s="398">
        <f t="shared" si="358"/>
        <v>0</v>
      </c>
      <c r="H145" s="397">
        <f t="shared" si="355"/>
        <v>0</v>
      </c>
      <c r="I145" s="397">
        <f t="shared" si="355"/>
        <v>0</v>
      </c>
      <c r="J145" s="398">
        <f t="shared" si="356"/>
        <v>0</v>
      </c>
      <c r="K145" s="398">
        <f t="shared" si="357"/>
        <v>0</v>
      </c>
      <c r="L145" s="387"/>
      <c r="M145" s="387"/>
      <c r="N145" s="387"/>
      <c r="O145" s="387"/>
      <c r="P145" s="387"/>
      <c r="Q145" s="387"/>
      <c r="R145" s="387"/>
      <c r="S145" s="387"/>
      <c r="T145" s="387"/>
      <c r="U145" s="387"/>
      <c r="V145" s="387"/>
      <c r="W145" s="387"/>
      <c r="X145" s="387"/>
      <c r="Y145" s="387"/>
      <c r="Z145" s="387"/>
      <c r="AA145" s="387"/>
      <c r="AB145" s="387"/>
      <c r="AC145" s="387"/>
      <c r="AD145" s="387"/>
      <c r="AE145" s="387"/>
      <c r="AF145" s="387"/>
      <c r="AG145" s="387"/>
      <c r="AH145" s="387"/>
      <c r="AI145" s="387"/>
      <c r="AJ145" s="387"/>
      <c r="AK145" s="387"/>
      <c r="AL145" s="387"/>
      <c r="AM145" s="387"/>
      <c r="AN145" s="387"/>
      <c r="AO145" s="387"/>
      <c r="AP145" s="387"/>
      <c r="AQ145" s="434"/>
      <c r="AR145" s="434"/>
    </row>
    <row r="146" spans="1:52" ht="15.75" hidden="1" customHeight="1">
      <c r="A146" s="390" t="s">
        <v>368</v>
      </c>
      <c r="B146" s="396" t="s">
        <v>357</v>
      </c>
      <c r="C146" s="397">
        <f t="shared" si="353"/>
        <v>0</v>
      </c>
      <c r="D146" s="396">
        <v>17697</v>
      </c>
      <c r="E146" s="396">
        <v>4.3600000000000003</v>
      </c>
      <c r="F146" s="397">
        <f t="shared" si="354"/>
        <v>0</v>
      </c>
      <c r="G146" s="398">
        <f t="shared" si="358"/>
        <v>0</v>
      </c>
      <c r="H146" s="397">
        <f t="shared" si="355"/>
        <v>0</v>
      </c>
      <c r="I146" s="397">
        <f t="shared" si="355"/>
        <v>0</v>
      </c>
      <c r="J146" s="398">
        <f t="shared" si="356"/>
        <v>0</v>
      </c>
      <c r="K146" s="398">
        <f t="shared" si="357"/>
        <v>0</v>
      </c>
      <c r="L146" s="387"/>
      <c r="M146" s="387"/>
      <c r="N146" s="387"/>
      <c r="O146" s="387"/>
      <c r="P146" s="387"/>
      <c r="Q146" s="387"/>
      <c r="R146" s="387"/>
      <c r="S146" s="387"/>
      <c r="T146" s="387"/>
      <c r="U146" s="387"/>
      <c r="V146" s="387"/>
      <c r="W146" s="387"/>
      <c r="X146" s="387"/>
      <c r="Y146" s="387"/>
      <c r="Z146" s="387"/>
      <c r="AA146" s="387"/>
      <c r="AB146" s="387"/>
      <c r="AC146" s="387"/>
      <c r="AD146" s="387"/>
      <c r="AE146" s="387"/>
      <c r="AF146" s="387"/>
      <c r="AG146" s="387"/>
      <c r="AH146" s="387"/>
      <c r="AI146" s="387"/>
      <c r="AJ146" s="387"/>
      <c r="AK146" s="387"/>
      <c r="AL146" s="387"/>
      <c r="AM146" s="387"/>
      <c r="AN146" s="387"/>
      <c r="AO146" s="387"/>
      <c r="AP146" s="387"/>
      <c r="AQ146" s="434"/>
      <c r="AR146" s="434"/>
    </row>
    <row r="147" spans="1:52" ht="15.75" hidden="1" customHeight="1">
      <c r="A147" s="390"/>
      <c r="B147" s="396" t="s">
        <v>358</v>
      </c>
      <c r="C147" s="397">
        <f t="shared" si="353"/>
        <v>0</v>
      </c>
      <c r="D147" s="396">
        <v>17697</v>
      </c>
      <c r="E147" s="396">
        <v>4.42</v>
      </c>
      <c r="F147" s="397">
        <f t="shared" si="354"/>
        <v>0</v>
      </c>
      <c r="G147" s="398">
        <f t="shared" si="358"/>
        <v>0</v>
      </c>
      <c r="H147" s="397">
        <f t="shared" si="355"/>
        <v>0</v>
      </c>
      <c r="I147" s="397">
        <f t="shared" si="355"/>
        <v>0</v>
      </c>
      <c r="J147" s="398">
        <f t="shared" si="356"/>
        <v>0</v>
      </c>
      <c r="K147" s="398">
        <f t="shared" si="357"/>
        <v>0</v>
      </c>
      <c r="L147" s="387"/>
      <c r="M147" s="387"/>
      <c r="N147" s="387"/>
      <c r="O147" s="387"/>
      <c r="P147" s="387"/>
      <c r="Q147" s="387"/>
      <c r="R147" s="387"/>
      <c r="S147" s="387"/>
      <c r="T147" s="387"/>
      <c r="U147" s="387"/>
      <c r="V147" s="387"/>
      <c r="W147" s="387"/>
      <c r="X147" s="387"/>
      <c r="Y147" s="387"/>
      <c r="Z147" s="387"/>
      <c r="AA147" s="387"/>
      <c r="AB147" s="387"/>
      <c r="AC147" s="387"/>
      <c r="AD147" s="387"/>
      <c r="AE147" s="387"/>
      <c r="AF147" s="387"/>
      <c r="AG147" s="387"/>
      <c r="AH147" s="387"/>
      <c r="AI147" s="387"/>
      <c r="AJ147" s="387"/>
      <c r="AK147" s="387"/>
      <c r="AL147" s="387"/>
      <c r="AM147" s="387"/>
      <c r="AN147" s="387"/>
      <c r="AO147" s="387"/>
      <c r="AP147" s="387"/>
      <c r="AQ147" s="434"/>
      <c r="AR147" s="434"/>
    </row>
    <row r="148" spans="1:52" ht="15.75" hidden="1" customHeight="1">
      <c r="A148" s="390"/>
      <c r="B148" s="396" t="s">
        <v>359</v>
      </c>
      <c r="C148" s="397">
        <f t="shared" si="353"/>
        <v>0</v>
      </c>
      <c r="D148" s="396">
        <v>17697</v>
      </c>
      <c r="E148" s="396">
        <v>4.49</v>
      </c>
      <c r="F148" s="397">
        <f t="shared" si="354"/>
        <v>0</v>
      </c>
      <c r="G148" s="398">
        <f t="shared" si="358"/>
        <v>0</v>
      </c>
      <c r="H148" s="397">
        <f t="shared" si="355"/>
        <v>0</v>
      </c>
      <c r="I148" s="397">
        <f t="shared" si="355"/>
        <v>0</v>
      </c>
      <c r="J148" s="398">
        <f t="shared" si="356"/>
        <v>0</v>
      </c>
      <c r="K148" s="398">
        <f t="shared" si="357"/>
        <v>0</v>
      </c>
      <c r="L148" s="387"/>
      <c r="M148" s="387"/>
      <c r="N148" s="387"/>
      <c r="O148" s="387"/>
      <c r="P148" s="387"/>
      <c r="Q148" s="387"/>
      <c r="R148" s="387"/>
      <c r="S148" s="387"/>
      <c r="T148" s="387"/>
      <c r="U148" s="387"/>
      <c r="V148" s="387"/>
      <c r="W148" s="387"/>
      <c r="X148" s="387"/>
      <c r="Y148" s="387"/>
      <c r="Z148" s="387"/>
      <c r="AA148" s="387"/>
      <c r="AB148" s="387"/>
      <c r="AC148" s="387"/>
      <c r="AD148" s="387"/>
      <c r="AE148" s="387"/>
      <c r="AF148" s="387"/>
      <c r="AG148" s="387"/>
      <c r="AH148" s="387"/>
      <c r="AI148" s="387"/>
      <c r="AJ148" s="387"/>
      <c r="AK148" s="387"/>
      <c r="AL148" s="387"/>
      <c r="AM148" s="387"/>
      <c r="AN148" s="387"/>
      <c r="AO148" s="387"/>
      <c r="AP148" s="387"/>
      <c r="AQ148" s="434"/>
      <c r="AR148" s="434"/>
    </row>
    <row r="149" spans="1:52" ht="15.75" hidden="1" customHeight="1">
      <c r="A149" s="390"/>
      <c r="B149" s="396" t="s">
        <v>360</v>
      </c>
      <c r="C149" s="397">
        <f t="shared" si="353"/>
        <v>0</v>
      </c>
      <c r="D149" s="396">
        <v>17697</v>
      </c>
      <c r="E149" s="396">
        <v>4.55</v>
      </c>
      <c r="F149" s="397">
        <f t="shared" si="354"/>
        <v>0</v>
      </c>
      <c r="G149" s="398">
        <f t="shared" si="358"/>
        <v>0</v>
      </c>
      <c r="H149" s="397">
        <f t="shared" si="355"/>
        <v>0</v>
      </c>
      <c r="I149" s="397">
        <f t="shared" si="355"/>
        <v>0</v>
      </c>
      <c r="J149" s="398">
        <f t="shared" si="356"/>
        <v>0</v>
      </c>
      <c r="K149" s="398">
        <f t="shared" si="357"/>
        <v>0</v>
      </c>
      <c r="L149" s="387"/>
      <c r="M149" s="387"/>
      <c r="N149" s="387"/>
      <c r="O149" s="387"/>
      <c r="P149" s="387"/>
      <c r="Q149" s="387"/>
      <c r="R149" s="387"/>
      <c r="S149" s="387"/>
      <c r="T149" s="387"/>
      <c r="U149" s="387"/>
      <c r="V149" s="387"/>
      <c r="W149" s="387"/>
      <c r="X149" s="387"/>
      <c r="Y149" s="387"/>
      <c r="Z149" s="387"/>
      <c r="AA149" s="387"/>
      <c r="AB149" s="387"/>
      <c r="AC149" s="387"/>
      <c r="AD149" s="387"/>
      <c r="AE149" s="387"/>
      <c r="AF149" s="387"/>
      <c r="AG149" s="387"/>
      <c r="AH149" s="387"/>
      <c r="AI149" s="387"/>
      <c r="AJ149" s="387"/>
      <c r="AK149" s="387"/>
      <c r="AL149" s="387"/>
      <c r="AM149" s="387"/>
      <c r="AN149" s="387"/>
      <c r="AO149" s="387"/>
      <c r="AP149" s="387"/>
      <c r="AQ149" s="434"/>
      <c r="AR149" s="434"/>
    </row>
    <row r="150" spans="1:52" ht="15.75" hidden="1" customHeight="1">
      <c r="A150" s="390"/>
      <c r="B150" s="396" t="s">
        <v>361</v>
      </c>
      <c r="C150" s="397">
        <f t="shared" si="353"/>
        <v>0</v>
      </c>
      <c r="D150" s="396">
        <v>17697</v>
      </c>
      <c r="E150" s="396">
        <v>4.62</v>
      </c>
      <c r="F150" s="397">
        <f t="shared" si="354"/>
        <v>0</v>
      </c>
      <c r="G150" s="398">
        <f t="shared" si="358"/>
        <v>0</v>
      </c>
      <c r="H150" s="397">
        <f t="shared" si="355"/>
        <v>0</v>
      </c>
      <c r="I150" s="397">
        <f t="shared" si="355"/>
        <v>0</v>
      </c>
      <c r="J150" s="398">
        <f t="shared" si="356"/>
        <v>0</v>
      </c>
      <c r="K150" s="398">
        <f t="shared" si="357"/>
        <v>0</v>
      </c>
      <c r="L150" s="387"/>
      <c r="M150" s="387"/>
      <c r="N150" s="387"/>
      <c r="O150" s="387"/>
      <c r="P150" s="387"/>
      <c r="Q150" s="387"/>
      <c r="R150" s="387"/>
      <c r="S150" s="387"/>
      <c r="T150" s="387"/>
      <c r="U150" s="387"/>
      <c r="V150" s="387"/>
      <c r="W150" s="387"/>
      <c r="X150" s="387"/>
      <c r="Y150" s="387"/>
      <c r="Z150" s="387"/>
      <c r="AA150" s="387"/>
      <c r="AB150" s="387"/>
      <c r="AC150" s="387"/>
      <c r="AD150" s="387"/>
      <c r="AE150" s="387"/>
      <c r="AF150" s="387"/>
      <c r="AG150" s="387"/>
      <c r="AH150" s="387"/>
      <c r="AI150" s="387"/>
      <c r="AJ150" s="387"/>
      <c r="AK150" s="387"/>
      <c r="AL150" s="387"/>
      <c r="AM150" s="387"/>
      <c r="AN150" s="387"/>
      <c r="AO150" s="387"/>
      <c r="AP150" s="387"/>
      <c r="AQ150" s="434"/>
      <c r="AR150" s="434"/>
    </row>
    <row r="151" spans="1:52" ht="15.75" hidden="1" customHeight="1">
      <c r="A151" s="390"/>
      <c r="B151" s="396" t="s">
        <v>345</v>
      </c>
      <c r="C151" s="397">
        <f t="shared" si="353"/>
        <v>0</v>
      </c>
      <c r="D151" s="396">
        <v>17697</v>
      </c>
      <c r="E151" s="396">
        <v>4.6900000000000004</v>
      </c>
      <c r="F151" s="397">
        <f t="shared" si="354"/>
        <v>0</v>
      </c>
      <c r="G151" s="398">
        <f t="shared" si="358"/>
        <v>0</v>
      </c>
      <c r="H151" s="397">
        <f t="shared" si="355"/>
        <v>0</v>
      </c>
      <c r="I151" s="397">
        <f t="shared" si="355"/>
        <v>0</v>
      </c>
      <c r="J151" s="398">
        <f t="shared" si="356"/>
        <v>0</v>
      </c>
      <c r="K151" s="398">
        <f t="shared" si="357"/>
        <v>0</v>
      </c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87"/>
      <c r="Z151" s="387"/>
      <c r="AA151" s="387"/>
      <c r="AB151" s="387"/>
      <c r="AC151" s="387"/>
      <c r="AD151" s="387"/>
      <c r="AE151" s="387"/>
      <c r="AF151" s="387"/>
      <c r="AG151" s="387"/>
      <c r="AH151" s="387"/>
      <c r="AI151" s="387"/>
      <c r="AJ151" s="387"/>
      <c r="AK151" s="387"/>
      <c r="AL151" s="387"/>
      <c r="AM151" s="387"/>
      <c r="AN151" s="387"/>
      <c r="AO151" s="387"/>
      <c r="AP151" s="387"/>
      <c r="AQ151" s="434"/>
      <c r="AR151" s="434"/>
    </row>
    <row r="152" spans="1:52" ht="15.75" hidden="1" customHeight="1">
      <c r="A152" s="425"/>
      <c r="B152" s="396" t="s">
        <v>362</v>
      </c>
      <c r="C152" s="397">
        <f t="shared" si="353"/>
        <v>0</v>
      </c>
      <c r="D152" s="396">
        <v>17697</v>
      </c>
      <c r="E152" s="396">
        <v>4.75</v>
      </c>
      <c r="F152" s="397">
        <f t="shared" si="354"/>
        <v>0</v>
      </c>
      <c r="G152" s="398">
        <f t="shared" si="358"/>
        <v>0</v>
      </c>
      <c r="H152" s="397">
        <f t="shared" si="355"/>
        <v>0</v>
      </c>
      <c r="I152" s="397">
        <f t="shared" si="355"/>
        <v>0</v>
      </c>
      <c r="J152" s="398">
        <f t="shared" si="356"/>
        <v>0</v>
      </c>
      <c r="K152" s="398">
        <f t="shared" si="357"/>
        <v>0</v>
      </c>
      <c r="L152" s="387"/>
      <c r="M152" s="387"/>
      <c r="N152" s="387"/>
      <c r="O152" s="387"/>
      <c r="P152" s="387"/>
      <c r="Q152" s="387"/>
      <c r="R152" s="387"/>
      <c r="S152" s="387"/>
      <c r="T152" s="387"/>
      <c r="U152" s="387"/>
      <c r="V152" s="387"/>
      <c r="W152" s="387"/>
      <c r="X152" s="387"/>
      <c r="Y152" s="387"/>
      <c r="Z152" s="387"/>
      <c r="AA152" s="387"/>
      <c r="AB152" s="387"/>
      <c r="AC152" s="387"/>
      <c r="AD152" s="387"/>
      <c r="AE152" s="387"/>
      <c r="AF152" s="387"/>
      <c r="AG152" s="387"/>
      <c r="AH152" s="387"/>
      <c r="AI152" s="387"/>
      <c r="AJ152" s="387"/>
      <c r="AK152" s="387"/>
      <c r="AL152" s="387"/>
      <c r="AM152" s="387"/>
      <c r="AN152" s="387"/>
      <c r="AO152" s="387"/>
      <c r="AP152" s="387"/>
      <c r="AQ152" s="434"/>
      <c r="AR152" s="434"/>
    </row>
    <row r="153" spans="1:52" s="379" customFormat="1" ht="15.75" hidden="1" customHeight="1">
      <c r="A153" s="396"/>
      <c r="B153" s="396" t="s">
        <v>348</v>
      </c>
      <c r="C153" s="397">
        <f>SUM(C142:C152)</f>
        <v>0</v>
      </c>
      <c r="D153" s="396"/>
      <c r="E153" s="396"/>
      <c r="F153" s="397">
        <f>SUM(F142:F152)</f>
        <v>0</v>
      </c>
      <c r="G153" s="398">
        <f t="shared" ref="G153:AR153" si="359">SUM(G142:G152)</f>
        <v>0</v>
      </c>
      <c r="H153" s="397">
        <f>SUM(H142:H152)</f>
        <v>0</v>
      </c>
      <c r="I153" s="397">
        <f>SUM(I142:I152)</f>
        <v>0</v>
      </c>
      <c r="J153" s="398">
        <f t="shared" si="359"/>
        <v>0</v>
      </c>
      <c r="K153" s="398">
        <f t="shared" si="359"/>
        <v>0</v>
      </c>
      <c r="L153" s="384">
        <f t="shared" si="359"/>
        <v>0</v>
      </c>
      <c r="M153" s="384">
        <f t="shared" si="359"/>
        <v>0</v>
      </c>
      <c r="N153" s="384">
        <f t="shared" si="359"/>
        <v>0</v>
      </c>
      <c r="O153" s="384">
        <f t="shared" si="359"/>
        <v>0</v>
      </c>
      <c r="P153" s="384">
        <f t="shared" si="359"/>
        <v>0</v>
      </c>
      <c r="Q153" s="384">
        <f t="shared" si="359"/>
        <v>0</v>
      </c>
      <c r="R153" s="384">
        <f t="shared" si="359"/>
        <v>0</v>
      </c>
      <c r="S153" s="384">
        <f t="shared" si="359"/>
        <v>0</v>
      </c>
      <c r="T153" s="384">
        <f t="shared" si="359"/>
        <v>0</v>
      </c>
      <c r="U153" s="384">
        <f t="shared" si="359"/>
        <v>0</v>
      </c>
      <c r="V153" s="384">
        <f t="shared" si="359"/>
        <v>0</v>
      </c>
      <c r="W153" s="384">
        <f t="shared" si="359"/>
        <v>0</v>
      </c>
      <c r="X153" s="384">
        <f t="shared" si="359"/>
        <v>0</v>
      </c>
      <c r="Y153" s="384">
        <f t="shared" si="359"/>
        <v>0</v>
      </c>
      <c r="Z153" s="384">
        <f t="shared" si="359"/>
        <v>0</v>
      </c>
      <c r="AA153" s="384">
        <f t="shared" si="359"/>
        <v>0</v>
      </c>
      <c r="AB153" s="384">
        <f t="shared" si="359"/>
        <v>0</v>
      </c>
      <c r="AC153" s="384">
        <f t="shared" si="359"/>
        <v>0</v>
      </c>
      <c r="AD153" s="384">
        <f t="shared" si="359"/>
        <v>0</v>
      </c>
      <c r="AE153" s="384">
        <f t="shared" si="359"/>
        <v>0</v>
      </c>
      <c r="AF153" s="384">
        <f t="shared" si="359"/>
        <v>0</v>
      </c>
      <c r="AG153" s="384">
        <f t="shared" si="359"/>
        <v>0</v>
      </c>
      <c r="AH153" s="384">
        <f t="shared" si="359"/>
        <v>0</v>
      </c>
      <c r="AI153" s="384">
        <f t="shared" si="359"/>
        <v>0</v>
      </c>
      <c r="AJ153" s="384">
        <f t="shared" si="359"/>
        <v>0</v>
      </c>
      <c r="AK153" s="384">
        <f t="shared" si="359"/>
        <v>0</v>
      </c>
      <c r="AL153" s="384">
        <f t="shared" si="359"/>
        <v>0</v>
      </c>
      <c r="AM153" s="384">
        <f t="shared" si="359"/>
        <v>0</v>
      </c>
      <c r="AN153" s="384">
        <f t="shared" si="359"/>
        <v>0</v>
      </c>
      <c r="AO153" s="384">
        <f t="shared" si="359"/>
        <v>0</v>
      </c>
      <c r="AP153" s="384">
        <f t="shared" si="359"/>
        <v>0</v>
      </c>
      <c r="AQ153" s="435">
        <f t="shared" si="359"/>
        <v>0</v>
      </c>
      <c r="AR153" s="435">
        <f t="shared" si="359"/>
        <v>0</v>
      </c>
      <c r="AS153" s="377"/>
      <c r="AT153" s="378"/>
      <c r="AU153" s="378"/>
      <c r="AV153" s="378"/>
      <c r="AW153" s="378"/>
      <c r="AX153" s="378"/>
      <c r="AY153" s="378"/>
      <c r="AZ153" s="378"/>
    </row>
    <row r="154" spans="1:52" s="379" customFormat="1" ht="15.75" hidden="1" customHeight="1">
      <c r="A154" s="390"/>
      <c r="B154" s="396"/>
      <c r="C154" s="416"/>
      <c r="D154" s="416"/>
      <c r="E154" s="396"/>
      <c r="F154" s="416"/>
      <c r="G154" s="424"/>
      <c r="H154" s="416"/>
      <c r="I154" s="416"/>
      <c r="J154" s="424"/>
      <c r="K154" s="424"/>
      <c r="L154" s="432"/>
      <c r="M154" s="432"/>
      <c r="N154" s="432"/>
      <c r="O154" s="432"/>
      <c r="P154" s="432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2"/>
      <c r="AC154" s="432"/>
      <c r="AD154" s="432"/>
      <c r="AE154" s="432"/>
      <c r="AF154" s="432"/>
      <c r="AG154" s="432"/>
      <c r="AH154" s="432"/>
      <c r="AI154" s="432"/>
      <c r="AJ154" s="432"/>
      <c r="AK154" s="432"/>
      <c r="AL154" s="432"/>
      <c r="AM154" s="432"/>
      <c r="AN154" s="432"/>
      <c r="AO154" s="432"/>
      <c r="AP154" s="432"/>
      <c r="AQ154" s="433"/>
      <c r="AR154" s="433"/>
      <c r="AS154" s="377"/>
      <c r="AT154" s="378"/>
      <c r="AU154" s="378"/>
      <c r="AV154" s="378"/>
      <c r="AW154" s="378"/>
      <c r="AX154" s="378"/>
      <c r="AY154" s="378"/>
      <c r="AZ154" s="378"/>
    </row>
    <row r="155" spans="1:52" ht="15.75" hidden="1" customHeight="1">
      <c r="A155" s="409"/>
      <c r="B155" s="396" t="s">
        <v>353</v>
      </c>
      <c r="C155" s="397">
        <f t="shared" ref="C155:C165" si="360">L155+N155</f>
        <v>0</v>
      </c>
      <c r="D155" s="396">
        <v>17697</v>
      </c>
      <c r="E155" s="396">
        <v>3.85</v>
      </c>
      <c r="F155" s="397">
        <f t="shared" ref="F155:F165" si="361">O155+Q155</f>
        <v>0</v>
      </c>
      <c r="G155" s="398">
        <f>F155*1.75</f>
        <v>0</v>
      </c>
      <c r="H155" s="397">
        <f t="shared" ref="H155:I165" si="362">Q155+S155</f>
        <v>0</v>
      </c>
      <c r="I155" s="397">
        <f t="shared" si="362"/>
        <v>0</v>
      </c>
      <c r="J155" s="398">
        <f t="shared" ref="J155:J165" si="363">I155*1.75</f>
        <v>0</v>
      </c>
      <c r="K155" s="398">
        <f t="shared" ref="K155:K165" si="364">J155-I155</f>
        <v>0</v>
      </c>
      <c r="L155" s="387"/>
      <c r="M155" s="387"/>
      <c r="N155" s="387"/>
      <c r="O155" s="387"/>
      <c r="P155" s="387"/>
      <c r="Q155" s="387"/>
      <c r="R155" s="387"/>
      <c r="S155" s="387"/>
      <c r="T155" s="387"/>
      <c r="U155" s="387"/>
      <c r="V155" s="387"/>
      <c r="W155" s="387"/>
      <c r="X155" s="387"/>
      <c r="Y155" s="387"/>
      <c r="Z155" s="387"/>
      <c r="AA155" s="387"/>
      <c r="AB155" s="387"/>
      <c r="AC155" s="387"/>
      <c r="AD155" s="387"/>
      <c r="AE155" s="387"/>
      <c r="AF155" s="387"/>
      <c r="AG155" s="387"/>
      <c r="AH155" s="387"/>
      <c r="AI155" s="387"/>
      <c r="AJ155" s="387"/>
      <c r="AK155" s="387"/>
      <c r="AL155" s="387"/>
      <c r="AM155" s="387"/>
      <c r="AN155" s="387"/>
      <c r="AO155" s="387"/>
      <c r="AP155" s="387"/>
      <c r="AQ155" s="434"/>
      <c r="AR155" s="434"/>
    </row>
    <row r="156" spans="1:52" ht="15.75" hidden="1" customHeight="1">
      <c r="A156" s="390"/>
      <c r="B156" s="396" t="s">
        <v>354</v>
      </c>
      <c r="C156" s="397">
        <f t="shared" si="360"/>
        <v>0</v>
      </c>
      <c r="D156" s="396">
        <v>17697</v>
      </c>
      <c r="E156" s="396">
        <v>3.91</v>
      </c>
      <c r="F156" s="397">
        <f t="shared" si="361"/>
        <v>0</v>
      </c>
      <c r="G156" s="398">
        <f t="shared" ref="G156:G165" si="365">F156*1.75</f>
        <v>0</v>
      </c>
      <c r="H156" s="397">
        <f t="shared" si="362"/>
        <v>0</v>
      </c>
      <c r="I156" s="397">
        <f t="shared" si="362"/>
        <v>0</v>
      </c>
      <c r="J156" s="398">
        <f t="shared" si="363"/>
        <v>0</v>
      </c>
      <c r="K156" s="398">
        <f t="shared" si="364"/>
        <v>0</v>
      </c>
      <c r="L156" s="387"/>
      <c r="M156" s="387"/>
      <c r="N156" s="387"/>
      <c r="O156" s="387"/>
      <c r="P156" s="387"/>
      <c r="Q156" s="387"/>
      <c r="R156" s="387"/>
      <c r="S156" s="387"/>
      <c r="T156" s="387"/>
      <c r="U156" s="387"/>
      <c r="V156" s="387"/>
      <c r="W156" s="387"/>
      <c r="X156" s="387"/>
      <c r="Y156" s="387"/>
      <c r="Z156" s="387"/>
      <c r="AA156" s="387"/>
      <c r="AB156" s="387"/>
      <c r="AC156" s="387"/>
      <c r="AD156" s="387"/>
      <c r="AE156" s="387"/>
      <c r="AF156" s="387"/>
      <c r="AG156" s="387"/>
      <c r="AH156" s="387"/>
      <c r="AI156" s="387"/>
      <c r="AJ156" s="387"/>
      <c r="AK156" s="387"/>
      <c r="AL156" s="387"/>
      <c r="AM156" s="387"/>
      <c r="AN156" s="387"/>
      <c r="AO156" s="387"/>
      <c r="AP156" s="387"/>
      <c r="AQ156" s="434"/>
      <c r="AR156" s="434"/>
    </row>
    <row r="157" spans="1:52" ht="15.75" hidden="1" customHeight="1">
      <c r="A157" s="390"/>
      <c r="B157" s="396" t="s">
        <v>355</v>
      </c>
      <c r="C157" s="397">
        <f t="shared" si="360"/>
        <v>0</v>
      </c>
      <c r="D157" s="396">
        <v>17697</v>
      </c>
      <c r="E157" s="396">
        <v>3.97</v>
      </c>
      <c r="F157" s="397">
        <f t="shared" si="361"/>
        <v>0</v>
      </c>
      <c r="G157" s="398">
        <f t="shared" si="365"/>
        <v>0</v>
      </c>
      <c r="H157" s="397">
        <f t="shared" si="362"/>
        <v>0</v>
      </c>
      <c r="I157" s="397">
        <f t="shared" si="362"/>
        <v>0</v>
      </c>
      <c r="J157" s="398">
        <f t="shared" si="363"/>
        <v>0</v>
      </c>
      <c r="K157" s="398">
        <f t="shared" si="364"/>
        <v>0</v>
      </c>
      <c r="L157" s="387"/>
      <c r="M157" s="387"/>
      <c r="N157" s="387"/>
      <c r="O157" s="387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  <c r="AL157" s="387"/>
      <c r="AM157" s="387"/>
      <c r="AN157" s="387"/>
      <c r="AO157" s="387"/>
      <c r="AP157" s="387"/>
      <c r="AQ157" s="434"/>
      <c r="AR157" s="434"/>
    </row>
    <row r="158" spans="1:52" ht="15.75" hidden="1" customHeight="1">
      <c r="A158" s="390"/>
      <c r="B158" s="396" t="s">
        <v>356</v>
      </c>
      <c r="C158" s="397">
        <f t="shared" si="360"/>
        <v>0</v>
      </c>
      <c r="D158" s="396">
        <v>17697</v>
      </c>
      <c r="E158" s="396">
        <v>4.03</v>
      </c>
      <c r="F158" s="397">
        <f t="shared" si="361"/>
        <v>0</v>
      </c>
      <c r="G158" s="398">
        <f t="shared" si="365"/>
        <v>0</v>
      </c>
      <c r="H158" s="397">
        <f t="shared" si="362"/>
        <v>0</v>
      </c>
      <c r="I158" s="397">
        <f t="shared" si="362"/>
        <v>0</v>
      </c>
      <c r="J158" s="398">
        <f t="shared" si="363"/>
        <v>0</v>
      </c>
      <c r="K158" s="398">
        <f t="shared" si="364"/>
        <v>0</v>
      </c>
      <c r="L158" s="387"/>
      <c r="M158" s="387"/>
      <c r="N158" s="387"/>
      <c r="O158" s="387"/>
      <c r="P158" s="387"/>
      <c r="Q158" s="387"/>
      <c r="R158" s="387"/>
      <c r="S158" s="387"/>
      <c r="T158" s="387"/>
      <c r="U158" s="387"/>
      <c r="V158" s="387"/>
      <c r="W158" s="387"/>
      <c r="X158" s="387"/>
      <c r="Y158" s="387"/>
      <c r="Z158" s="387"/>
      <c r="AA158" s="387"/>
      <c r="AB158" s="387"/>
      <c r="AC158" s="387"/>
      <c r="AD158" s="387"/>
      <c r="AE158" s="387"/>
      <c r="AF158" s="387"/>
      <c r="AG158" s="387"/>
      <c r="AH158" s="387"/>
      <c r="AI158" s="387"/>
      <c r="AJ158" s="387"/>
      <c r="AK158" s="387"/>
      <c r="AL158" s="387"/>
      <c r="AM158" s="387"/>
      <c r="AN158" s="387"/>
      <c r="AO158" s="387"/>
      <c r="AP158" s="387"/>
      <c r="AQ158" s="434"/>
      <c r="AR158" s="434"/>
    </row>
    <row r="159" spans="1:52" ht="15.75" hidden="1" customHeight="1">
      <c r="A159" s="390" t="s">
        <v>369</v>
      </c>
      <c r="B159" s="396" t="s">
        <v>357</v>
      </c>
      <c r="C159" s="397">
        <f t="shared" si="360"/>
        <v>0</v>
      </c>
      <c r="D159" s="396">
        <v>17697</v>
      </c>
      <c r="E159" s="396">
        <v>4.09</v>
      </c>
      <c r="F159" s="397">
        <f t="shared" si="361"/>
        <v>0</v>
      </c>
      <c r="G159" s="398">
        <f t="shared" si="365"/>
        <v>0</v>
      </c>
      <c r="H159" s="397">
        <f t="shared" si="362"/>
        <v>0</v>
      </c>
      <c r="I159" s="397">
        <f t="shared" si="362"/>
        <v>0</v>
      </c>
      <c r="J159" s="398">
        <f t="shared" si="363"/>
        <v>0</v>
      </c>
      <c r="K159" s="398">
        <f t="shared" si="364"/>
        <v>0</v>
      </c>
      <c r="L159" s="387"/>
      <c r="M159" s="387"/>
      <c r="N159" s="387"/>
      <c r="O159" s="387"/>
      <c r="P159" s="387"/>
      <c r="Q159" s="387"/>
      <c r="R159" s="387"/>
      <c r="S159" s="387"/>
      <c r="T159" s="387"/>
      <c r="U159" s="387"/>
      <c r="V159" s="387"/>
      <c r="W159" s="387"/>
      <c r="X159" s="387"/>
      <c r="Y159" s="387"/>
      <c r="Z159" s="387"/>
      <c r="AA159" s="387"/>
      <c r="AB159" s="387"/>
      <c r="AC159" s="387"/>
      <c r="AD159" s="387"/>
      <c r="AE159" s="387"/>
      <c r="AF159" s="387"/>
      <c r="AG159" s="387"/>
      <c r="AH159" s="387"/>
      <c r="AI159" s="387"/>
      <c r="AJ159" s="387"/>
      <c r="AK159" s="387"/>
      <c r="AL159" s="387"/>
      <c r="AM159" s="387"/>
      <c r="AN159" s="387"/>
      <c r="AO159" s="387"/>
      <c r="AP159" s="387"/>
      <c r="AQ159" s="434"/>
      <c r="AR159" s="434"/>
    </row>
    <row r="160" spans="1:52" ht="15.75" hidden="1" customHeight="1">
      <c r="A160" s="390"/>
      <c r="B160" s="396" t="s">
        <v>358</v>
      </c>
      <c r="C160" s="397">
        <f t="shared" si="360"/>
        <v>0</v>
      </c>
      <c r="D160" s="396">
        <v>17697</v>
      </c>
      <c r="E160" s="396">
        <v>4.16</v>
      </c>
      <c r="F160" s="397">
        <f t="shared" si="361"/>
        <v>0</v>
      </c>
      <c r="G160" s="398">
        <f t="shared" si="365"/>
        <v>0</v>
      </c>
      <c r="H160" s="397">
        <f t="shared" si="362"/>
        <v>0</v>
      </c>
      <c r="I160" s="397">
        <f t="shared" si="362"/>
        <v>0</v>
      </c>
      <c r="J160" s="398">
        <f t="shared" si="363"/>
        <v>0</v>
      </c>
      <c r="K160" s="398">
        <f t="shared" si="364"/>
        <v>0</v>
      </c>
      <c r="L160" s="387"/>
      <c r="M160" s="387"/>
      <c r="N160" s="387"/>
      <c r="O160" s="387"/>
      <c r="P160" s="387"/>
      <c r="Q160" s="387"/>
      <c r="R160" s="387"/>
      <c r="S160" s="387"/>
      <c r="T160" s="387"/>
      <c r="U160" s="387"/>
      <c r="V160" s="387"/>
      <c r="W160" s="387"/>
      <c r="X160" s="387"/>
      <c r="Y160" s="387"/>
      <c r="Z160" s="387"/>
      <c r="AA160" s="387"/>
      <c r="AB160" s="387"/>
      <c r="AC160" s="387"/>
      <c r="AD160" s="387"/>
      <c r="AE160" s="387"/>
      <c r="AF160" s="387"/>
      <c r="AG160" s="387"/>
      <c r="AH160" s="387"/>
      <c r="AI160" s="387"/>
      <c r="AJ160" s="387"/>
      <c r="AK160" s="387"/>
      <c r="AL160" s="387"/>
      <c r="AM160" s="387"/>
      <c r="AN160" s="387"/>
      <c r="AO160" s="387"/>
      <c r="AP160" s="387"/>
      <c r="AQ160" s="434"/>
      <c r="AR160" s="434"/>
    </row>
    <row r="161" spans="1:52" ht="15.75" hidden="1" customHeight="1">
      <c r="A161" s="390"/>
      <c r="B161" s="396" t="s">
        <v>359</v>
      </c>
      <c r="C161" s="397">
        <f t="shared" si="360"/>
        <v>0</v>
      </c>
      <c r="D161" s="396">
        <v>17697</v>
      </c>
      <c r="E161" s="396">
        <v>4.2300000000000004</v>
      </c>
      <c r="F161" s="397">
        <f t="shared" si="361"/>
        <v>0</v>
      </c>
      <c r="G161" s="398">
        <f t="shared" si="365"/>
        <v>0</v>
      </c>
      <c r="H161" s="397">
        <f t="shared" si="362"/>
        <v>0</v>
      </c>
      <c r="I161" s="397">
        <f t="shared" si="362"/>
        <v>0</v>
      </c>
      <c r="J161" s="398">
        <f t="shared" si="363"/>
        <v>0</v>
      </c>
      <c r="K161" s="398">
        <f t="shared" si="364"/>
        <v>0</v>
      </c>
      <c r="L161" s="387"/>
      <c r="M161" s="387"/>
      <c r="N161" s="387"/>
      <c r="O161" s="387"/>
      <c r="P161" s="387"/>
      <c r="Q161" s="387"/>
      <c r="R161" s="387"/>
      <c r="S161" s="387"/>
      <c r="T161" s="387"/>
      <c r="U161" s="387"/>
      <c r="V161" s="387"/>
      <c r="W161" s="387"/>
      <c r="X161" s="387"/>
      <c r="Y161" s="387"/>
      <c r="Z161" s="387"/>
      <c r="AA161" s="387"/>
      <c r="AB161" s="387"/>
      <c r="AC161" s="387"/>
      <c r="AD161" s="387"/>
      <c r="AE161" s="387"/>
      <c r="AF161" s="387"/>
      <c r="AG161" s="387"/>
      <c r="AH161" s="387"/>
      <c r="AI161" s="387"/>
      <c r="AJ161" s="387"/>
      <c r="AK161" s="387"/>
      <c r="AL161" s="387"/>
      <c r="AM161" s="387"/>
      <c r="AN161" s="387"/>
      <c r="AO161" s="387"/>
      <c r="AP161" s="387"/>
      <c r="AQ161" s="434"/>
      <c r="AR161" s="434"/>
    </row>
    <row r="162" spans="1:52" ht="15.75" hidden="1" customHeight="1">
      <c r="A162" s="390"/>
      <c r="B162" s="396" t="s">
        <v>360</v>
      </c>
      <c r="C162" s="397">
        <f t="shared" si="360"/>
        <v>0</v>
      </c>
      <c r="D162" s="396">
        <v>17697</v>
      </c>
      <c r="E162" s="396">
        <v>4.3</v>
      </c>
      <c r="F162" s="397">
        <f t="shared" si="361"/>
        <v>0</v>
      </c>
      <c r="G162" s="398">
        <f t="shared" si="365"/>
        <v>0</v>
      </c>
      <c r="H162" s="397">
        <f t="shared" si="362"/>
        <v>0</v>
      </c>
      <c r="I162" s="397">
        <f t="shared" si="362"/>
        <v>0</v>
      </c>
      <c r="J162" s="398">
        <f t="shared" si="363"/>
        <v>0</v>
      </c>
      <c r="K162" s="398">
        <f t="shared" si="364"/>
        <v>0</v>
      </c>
      <c r="L162" s="387"/>
      <c r="M162" s="387"/>
      <c r="N162" s="387"/>
      <c r="O162" s="387"/>
      <c r="P162" s="387"/>
      <c r="Q162" s="387"/>
      <c r="R162" s="387"/>
      <c r="S162" s="387"/>
      <c r="T162" s="387"/>
      <c r="U162" s="387"/>
      <c r="V162" s="387"/>
      <c r="W162" s="387"/>
      <c r="X162" s="387"/>
      <c r="Y162" s="387"/>
      <c r="Z162" s="387"/>
      <c r="AA162" s="387"/>
      <c r="AB162" s="387"/>
      <c r="AC162" s="387"/>
      <c r="AD162" s="387"/>
      <c r="AE162" s="387"/>
      <c r="AF162" s="387"/>
      <c r="AG162" s="387"/>
      <c r="AH162" s="387"/>
      <c r="AI162" s="387"/>
      <c r="AJ162" s="387"/>
      <c r="AK162" s="387"/>
      <c r="AL162" s="387"/>
      <c r="AM162" s="387"/>
      <c r="AN162" s="387"/>
      <c r="AO162" s="387"/>
      <c r="AP162" s="387"/>
      <c r="AQ162" s="434"/>
      <c r="AR162" s="434"/>
    </row>
    <row r="163" spans="1:52" ht="15.75" hidden="1" customHeight="1">
      <c r="A163" s="390"/>
      <c r="B163" s="396" t="s">
        <v>361</v>
      </c>
      <c r="C163" s="397">
        <f t="shared" si="360"/>
        <v>0</v>
      </c>
      <c r="D163" s="396">
        <v>17697</v>
      </c>
      <c r="E163" s="396">
        <v>4.37</v>
      </c>
      <c r="F163" s="397">
        <f t="shared" si="361"/>
        <v>0</v>
      </c>
      <c r="G163" s="398">
        <f t="shared" si="365"/>
        <v>0</v>
      </c>
      <c r="H163" s="397">
        <f t="shared" si="362"/>
        <v>0</v>
      </c>
      <c r="I163" s="397">
        <f t="shared" si="362"/>
        <v>0</v>
      </c>
      <c r="J163" s="398">
        <f t="shared" si="363"/>
        <v>0</v>
      </c>
      <c r="K163" s="398">
        <f t="shared" si="364"/>
        <v>0</v>
      </c>
      <c r="L163" s="387"/>
      <c r="M163" s="387"/>
      <c r="N163" s="387"/>
      <c r="O163" s="387"/>
      <c r="P163" s="387"/>
      <c r="Q163" s="387"/>
      <c r="R163" s="387"/>
      <c r="S163" s="387"/>
      <c r="T163" s="387"/>
      <c r="U163" s="387"/>
      <c r="V163" s="387"/>
      <c r="W163" s="387"/>
      <c r="X163" s="387"/>
      <c r="Y163" s="387"/>
      <c r="Z163" s="387"/>
      <c r="AA163" s="387"/>
      <c r="AB163" s="387"/>
      <c r="AC163" s="387"/>
      <c r="AD163" s="387"/>
      <c r="AE163" s="387"/>
      <c r="AF163" s="387"/>
      <c r="AG163" s="387"/>
      <c r="AH163" s="387"/>
      <c r="AI163" s="387"/>
      <c r="AJ163" s="387"/>
      <c r="AK163" s="387"/>
      <c r="AL163" s="387"/>
      <c r="AM163" s="387"/>
      <c r="AN163" s="387"/>
      <c r="AO163" s="387"/>
      <c r="AP163" s="387"/>
      <c r="AQ163" s="434"/>
      <c r="AR163" s="434"/>
    </row>
    <row r="164" spans="1:52" ht="15.75" hidden="1" customHeight="1">
      <c r="A164" s="390"/>
      <c r="B164" s="396" t="s">
        <v>345</v>
      </c>
      <c r="C164" s="397">
        <f t="shared" si="360"/>
        <v>0</v>
      </c>
      <c r="D164" s="396">
        <v>17697</v>
      </c>
      <c r="E164" s="396">
        <v>4.4400000000000004</v>
      </c>
      <c r="F164" s="397">
        <f t="shared" si="361"/>
        <v>0</v>
      </c>
      <c r="G164" s="398">
        <f t="shared" si="365"/>
        <v>0</v>
      </c>
      <c r="H164" s="397">
        <f t="shared" si="362"/>
        <v>0</v>
      </c>
      <c r="I164" s="397">
        <f t="shared" si="362"/>
        <v>0</v>
      </c>
      <c r="J164" s="398">
        <f t="shared" si="363"/>
        <v>0</v>
      </c>
      <c r="K164" s="398">
        <f t="shared" si="364"/>
        <v>0</v>
      </c>
      <c r="L164" s="387"/>
      <c r="M164" s="387"/>
      <c r="N164" s="387"/>
      <c r="O164" s="387"/>
      <c r="P164" s="387"/>
      <c r="Q164" s="387"/>
      <c r="R164" s="387"/>
      <c r="S164" s="387"/>
      <c r="T164" s="387"/>
      <c r="U164" s="387"/>
      <c r="V164" s="387"/>
      <c r="W164" s="387"/>
      <c r="X164" s="387"/>
      <c r="Y164" s="387"/>
      <c r="Z164" s="387"/>
      <c r="AA164" s="387"/>
      <c r="AB164" s="387"/>
      <c r="AC164" s="387"/>
      <c r="AD164" s="387"/>
      <c r="AE164" s="387"/>
      <c r="AF164" s="387"/>
      <c r="AG164" s="387"/>
      <c r="AH164" s="387"/>
      <c r="AI164" s="387"/>
      <c r="AJ164" s="387"/>
      <c r="AK164" s="387"/>
      <c r="AL164" s="387"/>
      <c r="AM164" s="387"/>
      <c r="AN164" s="387"/>
      <c r="AO164" s="387"/>
      <c r="AP164" s="387"/>
      <c r="AQ164" s="434"/>
      <c r="AR164" s="434"/>
    </row>
    <row r="165" spans="1:52" ht="15.75" hidden="1" customHeight="1">
      <c r="A165" s="425"/>
      <c r="B165" s="396" t="s">
        <v>362</v>
      </c>
      <c r="C165" s="397">
        <f t="shared" si="360"/>
        <v>0</v>
      </c>
      <c r="D165" s="396">
        <v>17697</v>
      </c>
      <c r="E165" s="396">
        <v>4.51</v>
      </c>
      <c r="F165" s="397">
        <f t="shared" si="361"/>
        <v>0</v>
      </c>
      <c r="G165" s="398">
        <f t="shared" si="365"/>
        <v>0</v>
      </c>
      <c r="H165" s="397">
        <f t="shared" si="362"/>
        <v>0</v>
      </c>
      <c r="I165" s="397">
        <f t="shared" si="362"/>
        <v>0</v>
      </c>
      <c r="J165" s="398">
        <f t="shared" si="363"/>
        <v>0</v>
      </c>
      <c r="K165" s="398">
        <f t="shared" si="364"/>
        <v>0</v>
      </c>
      <c r="L165" s="387"/>
      <c r="M165" s="387"/>
      <c r="N165" s="387"/>
      <c r="O165" s="387"/>
      <c r="P165" s="387"/>
      <c r="Q165" s="387"/>
      <c r="R165" s="387"/>
      <c r="S165" s="387"/>
      <c r="T165" s="387"/>
      <c r="U165" s="387"/>
      <c r="V165" s="387"/>
      <c r="W165" s="387"/>
      <c r="X165" s="387"/>
      <c r="Y165" s="387"/>
      <c r="Z165" s="387"/>
      <c r="AA165" s="387"/>
      <c r="AB165" s="387"/>
      <c r="AC165" s="387"/>
      <c r="AD165" s="387"/>
      <c r="AE165" s="387"/>
      <c r="AF165" s="387"/>
      <c r="AG165" s="387"/>
      <c r="AH165" s="387"/>
      <c r="AI165" s="387"/>
      <c r="AJ165" s="387"/>
      <c r="AK165" s="387"/>
      <c r="AL165" s="387"/>
      <c r="AM165" s="387"/>
      <c r="AN165" s="387"/>
      <c r="AO165" s="387"/>
      <c r="AP165" s="387"/>
      <c r="AQ165" s="434"/>
      <c r="AR165" s="434"/>
    </row>
    <row r="166" spans="1:52" s="379" customFormat="1" ht="15.75" hidden="1" customHeight="1">
      <c r="A166" s="396"/>
      <c r="B166" s="396" t="s">
        <v>348</v>
      </c>
      <c r="C166" s="397">
        <f>SUM(C155:C165)</f>
        <v>0</v>
      </c>
      <c r="D166" s="396"/>
      <c r="E166" s="396"/>
      <c r="F166" s="397">
        <f>SUM(F155:F165)</f>
        <v>0</v>
      </c>
      <c r="G166" s="398">
        <f t="shared" ref="G166:AR166" si="366">SUM(G155:G165)</f>
        <v>0</v>
      </c>
      <c r="H166" s="397">
        <f>SUM(H155:H165)</f>
        <v>0</v>
      </c>
      <c r="I166" s="397">
        <f>SUM(I155:I165)</f>
        <v>0</v>
      </c>
      <c r="J166" s="398">
        <f t="shared" si="366"/>
        <v>0</v>
      </c>
      <c r="K166" s="398">
        <f t="shared" si="366"/>
        <v>0</v>
      </c>
      <c r="L166" s="384">
        <f t="shared" si="366"/>
        <v>0</v>
      </c>
      <c r="M166" s="384">
        <f t="shared" si="366"/>
        <v>0</v>
      </c>
      <c r="N166" s="384">
        <f t="shared" si="366"/>
        <v>0</v>
      </c>
      <c r="O166" s="384">
        <f t="shared" si="366"/>
        <v>0</v>
      </c>
      <c r="P166" s="384">
        <f t="shared" si="366"/>
        <v>0</v>
      </c>
      <c r="Q166" s="384">
        <f t="shared" si="366"/>
        <v>0</v>
      </c>
      <c r="R166" s="384">
        <f t="shared" si="366"/>
        <v>0</v>
      </c>
      <c r="S166" s="384">
        <f t="shared" si="366"/>
        <v>0</v>
      </c>
      <c r="T166" s="384">
        <f t="shared" si="366"/>
        <v>0</v>
      </c>
      <c r="U166" s="384">
        <f t="shared" si="366"/>
        <v>0</v>
      </c>
      <c r="V166" s="384">
        <f t="shared" si="366"/>
        <v>0</v>
      </c>
      <c r="W166" s="384">
        <f t="shared" si="366"/>
        <v>0</v>
      </c>
      <c r="X166" s="384">
        <f t="shared" si="366"/>
        <v>0</v>
      </c>
      <c r="Y166" s="384">
        <f t="shared" si="366"/>
        <v>0</v>
      </c>
      <c r="Z166" s="384">
        <f t="shared" si="366"/>
        <v>0</v>
      </c>
      <c r="AA166" s="384">
        <f t="shared" si="366"/>
        <v>0</v>
      </c>
      <c r="AB166" s="384">
        <f t="shared" si="366"/>
        <v>0</v>
      </c>
      <c r="AC166" s="384">
        <f t="shared" si="366"/>
        <v>0</v>
      </c>
      <c r="AD166" s="384">
        <f t="shared" si="366"/>
        <v>0</v>
      </c>
      <c r="AE166" s="384">
        <f t="shared" si="366"/>
        <v>0</v>
      </c>
      <c r="AF166" s="384">
        <f t="shared" si="366"/>
        <v>0</v>
      </c>
      <c r="AG166" s="384">
        <f t="shared" si="366"/>
        <v>0</v>
      </c>
      <c r="AH166" s="384">
        <f t="shared" si="366"/>
        <v>0</v>
      </c>
      <c r="AI166" s="384">
        <f t="shared" si="366"/>
        <v>0</v>
      </c>
      <c r="AJ166" s="384">
        <f t="shared" si="366"/>
        <v>0</v>
      </c>
      <c r="AK166" s="384">
        <f t="shared" si="366"/>
        <v>0</v>
      </c>
      <c r="AL166" s="384">
        <f t="shared" si="366"/>
        <v>0</v>
      </c>
      <c r="AM166" s="384">
        <f t="shared" si="366"/>
        <v>0</v>
      </c>
      <c r="AN166" s="384">
        <f t="shared" si="366"/>
        <v>0</v>
      </c>
      <c r="AO166" s="384">
        <f t="shared" si="366"/>
        <v>0</v>
      </c>
      <c r="AP166" s="384">
        <f t="shared" si="366"/>
        <v>0</v>
      </c>
      <c r="AQ166" s="435">
        <f t="shared" si="366"/>
        <v>0</v>
      </c>
      <c r="AR166" s="435">
        <f t="shared" si="366"/>
        <v>0</v>
      </c>
      <c r="AS166" s="377"/>
      <c r="AT166" s="378"/>
      <c r="AU166" s="378"/>
      <c r="AV166" s="378"/>
      <c r="AW166" s="378"/>
      <c r="AX166" s="378"/>
      <c r="AY166" s="378"/>
      <c r="AZ166" s="378"/>
    </row>
    <row r="167" spans="1:52" s="379" customFormat="1" ht="15.75" hidden="1" customHeight="1">
      <c r="A167" s="390"/>
      <c r="B167" s="396"/>
      <c r="C167" s="416"/>
      <c r="D167" s="416"/>
      <c r="E167" s="396"/>
      <c r="F167" s="416"/>
      <c r="G167" s="424"/>
      <c r="H167" s="416"/>
      <c r="I167" s="416"/>
      <c r="J167" s="424"/>
      <c r="K167" s="424"/>
      <c r="L167" s="432"/>
      <c r="M167" s="432"/>
      <c r="N167" s="432"/>
      <c r="O167" s="432"/>
      <c r="P167" s="432"/>
      <c r="Q167" s="432"/>
      <c r="R167" s="432"/>
      <c r="S167" s="432"/>
      <c r="T167" s="432"/>
      <c r="U167" s="432"/>
      <c r="V167" s="432"/>
      <c r="W167" s="432"/>
      <c r="X167" s="432"/>
      <c r="Y167" s="432"/>
      <c r="Z167" s="432"/>
      <c r="AA167" s="432"/>
      <c r="AB167" s="432"/>
      <c r="AC167" s="432"/>
      <c r="AD167" s="432"/>
      <c r="AE167" s="432"/>
      <c r="AF167" s="432"/>
      <c r="AG167" s="432"/>
      <c r="AH167" s="432"/>
      <c r="AI167" s="432"/>
      <c r="AJ167" s="432"/>
      <c r="AK167" s="432"/>
      <c r="AL167" s="432"/>
      <c r="AM167" s="432"/>
      <c r="AN167" s="432"/>
      <c r="AO167" s="432"/>
      <c r="AP167" s="432"/>
      <c r="AQ167" s="433"/>
      <c r="AR167" s="433"/>
      <c r="AS167" s="377"/>
      <c r="AT167" s="378"/>
      <c r="AU167" s="378"/>
      <c r="AV167" s="378"/>
      <c r="AW167" s="378"/>
      <c r="AX167" s="378"/>
      <c r="AY167" s="378"/>
      <c r="AZ167" s="378"/>
    </row>
    <row r="168" spans="1:52" ht="15.75" hidden="1" customHeight="1">
      <c r="A168" s="409"/>
      <c r="B168" s="396" t="s">
        <v>353</v>
      </c>
      <c r="C168" s="397">
        <f t="shared" ref="C168:C178" si="367">L168+N168</f>
        <v>0</v>
      </c>
      <c r="D168" s="396">
        <v>17697</v>
      </c>
      <c r="E168" s="396">
        <v>3.82</v>
      </c>
      <c r="F168" s="397">
        <f t="shared" ref="F168:F178" si="368">O168+Q168</f>
        <v>0</v>
      </c>
      <c r="G168" s="398">
        <f>F168*1.75</f>
        <v>0</v>
      </c>
      <c r="H168" s="397">
        <f t="shared" ref="H168:I178" si="369">Q168+S168</f>
        <v>0</v>
      </c>
      <c r="I168" s="397">
        <f t="shared" si="369"/>
        <v>0</v>
      </c>
      <c r="J168" s="398">
        <f t="shared" ref="J168:J178" si="370">I168*1.75</f>
        <v>0</v>
      </c>
      <c r="K168" s="398">
        <f t="shared" ref="K168:K178" si="371">J168-I168</f>
        <v>0</v>
      </c>
      <c r="L168" s="387"/>
      <c r="M168" s="387"/>
      <c r="N168" s="387"/>
      <c r="O168" s="387"/>
      <c r="P168" s="387"/>
      <c r="Q168" s="387"/>
      <c r="R168" s="387"/>
      <c r="S168" s="387"/>
      <c r="T168" s="387"/>
      <c r="U168" s="387"/>
      <c r="V168" s="387"/>
      <c r="W168" s="387"/>
      <c r="X168" s="387"/>
      <c r="Y168" s="387"/>
      <c r="Z168" s="387"/>
      <c r="AA168" s="387"/>
      <c r="AB168" s="387"/>
      <c r="AC168" s="387"/>
      <c r="AD168" s="387"/>
      <c r="AE168" s="387"/>
      <c r="AF168" s="387"/>
      <c r="AG168" s="387"/>
      <c r="AH168" s="387"/>
      <c r="AI168" s="387"/>
      <c r="AJ168" s="387"/>
      <c r="AK168" s="387"/>
      <c r="AL168" s="387"/>
      <c r="AM168" s="387"/>
      <c r="AN168" s="387"/>
      <c r="AO168" s="387"/>
      <c r="AP168" s="387"/>
      <c r="AQ168" s="434"/>
      <c r="AR168" s="434"/>
    </row>
    <row r="169" spans="1:52" ht="15.75" hidden="1" customHeight="1">
      <c r="A169" s="390"/>
      <c r="B169" s="396" t="s">
        <v>354</v>
      </c>
      <c r="C169" s="397">
        <f t="shared" si="367"/>
        <v>0</v>
      </c>
      <c r="D169" s="396">
        <v>17697</v>
      </c>
      <c r="E169" s="396">
        <v>3.88</v>
      </c>
      <c r="F169" s="397">
        <f t="shared" si="368"/>
        <v>0</v>
      </c>
      <c r="G169" s="398">
        <f t="shared" ref="G169:G178" si="372">F169*1.75</f>
        <v>0</v>
      </c>
      <c r="H169" s="397">
        <f t="shared" si="369"/>
        <v>0</v>
      </c>
      <c r="I169" s="397">
        <f t="shared" si="369"/>
        <v>0</v>
      </c>
      <c r="J169" s="398">
        <f t="shared" si="370"/>
        <v>0</v>
      </c>
      <c r="K169" s="398">
        <f t="shared" si="371"/>
        <v>0</v>
      </c>
      <c r="L169" s="387"/>
      <c r="M169" s="387"/>
      <c r="N169" s="387"/>
      <c r="O169" s="387"/>
      <c r="P169" s="387"/>
      <c r="Q169" s="387"/>
      <c r="R169" s="387"/>
      <c r="S169" s="387"/>
      <c r="T169" s="387"/>
      <c r="U169" s="387"/>
      <c r="V169" s="387"/>
      <c r="W169" s="387"/>
      <c r="X169" s="387"/>
      <c r="Y169" s="387"/>
      <c r="Z169" s="387"/>
      <c r="AA169" s="387"/>
      <c r="AB169" s="387"/>
      <c r="AC169" s="387"/>
      <c r="AD169" s="387"/>
      <c r="AE169" s="387"/>
      <c r="AF169" s="387"/>
      <c r="AG169" s="387"/>
      <c r="AH169" s="387"/>
      <c r="AI169" s="387"/>
      <c r="AJ169" s="387"/>
      <c r="AK169" s="387"/>
      <c r="AL169" s="387"/>
      <c r="AM169" s="387"/>
      <c r="AN169" s="387"/>
      <c r="AO169" s="387"/>
      <c r="AP169" s="387"/>
      <c r="AQ169" s="434"/>
      <c r="AR169" s="434"/>
    </row>
    <row r="170" spans="1:52" ht="15.75" hidden="1" customHeight="1">
      <c r="A170" s="390"/>
      <c r="B170" s="396" t="s">
        <v>355</v>
      </c>
      <c r="C170" s="397">
        <f t="shared" si="367"/>
        <v>0</v>
      </c>
      <c r="D170" s="396">
        <v>17697</v>
      </c>
      <c r="E170" s="396">
        <v>3.94</v>
      </c>
      <c r="F170" s="397">
        <f t="shared" si="368"/>
        <v>0</v>
      </c>
      <c r="G170" s="398">
        <f t="shared" si="372"/>
        <v>0</v>
      </c>
      <c r="H170" s="397">
        <f t="shared" si="369"/>
        <v>0</v>
      </c>
      <c r="I170" s="397">
        <f t="shared" si="369"/>
        <v>0</v>
      </c>
      <c r="J170" s="398">
        <f t="shared" si="370"/>
        <v>0</v>
      </c>
      <c r="K170" s="398">
        <f t="shared" si="371"/>
        <v>0</v>
      </c>
      <c r="L170" s="387"/>
      <c r="M170" s="387"/>
      <c r="N170" s="387"/>
      <c r="O170" s="387"/>
      <c r="P170" s="387"/>
      <c r="Q170" s="387"/>
      <c r="R170" s="387"/>
      <c r="S170" s="387"/>
      <c r="T170" s="387"/>
      <c r="U170" s="387"/>
      <c r="V170" s="387"/>
      <c r="W170" s="387"/>
      <c r="X170" s="387"/>
      <c r="Y170" s="387"/>
      <c r="Z170" s="387"/>
      <c r="AA170" s="387"/>
      <c r="AB170" s="387"/>
      <c r="AC170" s="387"/>
      <c r="AD170" s="387"/>
      <c r="AE170" s="387"/>
      <c r="AF170" s="387"/>
      <c r="AG170" s="387"/>
      <c r="AH170" s="387"/>
      <c r="AI170" s="387"/>
      <c r="AJ170" s="387"/>
      <c r="AK170" s="387"/>
      <c r="AL170" s="387"/>
      <c r="AM170" s="387"/>
      <c r="AN170" s="387"/>
      <c r="AO170" s="387"/>
      <c r="AP170" s="387"/>
      <c r="AQ170" s="434"/>
      <c r="AR170" s="434"/>
    </row>
    <row r="171" spans="1:52" ht="15.75" hidden="1" customHeight="1">
      <c r="A171" s="390"/>
      <c r="B171" s="396" t="s">
        <v>356</v>
      </c>
      <c r="C171" s="397">
        <f t="shared" si="367"/>
        <v>0</v>
      </c>
      <c r="D171" s="396">
        <v>17697</v>
      </c>
      <c r="E171" s="396">
        <v>4</v>
      </c>
      <c r="F171" s="397">
        <f t="shared" si="368"/>
        <v>0</v>
      </c>
      <c r="G171" s="398">
        <f t="shared" si="372"/>
        <v>0</v>
      </c>
      <c r="H171" s="397">
        <f t="shared" si="369"/>
        <v>0</v>
      </c>
      <c r="I171" s="397">
        <f t="shared" si="369"/>
        <v>0</v>
      </c>
      <c r="J171" s="398">
        <f t="shared" si="370"/>
        <v>0</v>
      </c>
      <c r="K171" s="398">
        <f t="shared" si="371"/>
        <v>0</v>
      </c>
      <c r="L171" s="387"/>
      <c r="M171" s="387"/>
      <c r="N171" s="387"/>
      <c r="O171" s="387"/>
      <c r="P171" s="387"/>
      <c r="Q171" s="387"/>
      <c r="R171" s="387"/>
      <c r="S171" s="387"/>
      <c r="T171" s="387"/>
      <c r="U171" s="387"/>
      <c r="V171" s="387"/>
      <c r="W171" s="387"/>
      <c r="X171" s="387"/>
      <c r="Y171" s="387"/>
      <c r="Z171" s="387"/>
      <c r="AA171" s="387"/>
      <c r="AB171" s="387"/>
      <c r="AC171" s="387"/>
      <c r="AD171" s="387"/>
      <c r="AE171" s="387"/>
      <c r="AF171" s="387"/>
      <c r="AG171" s="387"/>
      <c r="AH171" s="387"/>
      <c r="AI171" s="387"/>
      <c r="AJ171" s="387"/>
      <c r="AK171" s="387"/>
      <c r="AL171" s="387"/>
      <c r="AM171" s="387"/>
      <c r="AN171" s="387"/>
      <c r="AO171" s="387"/>
      <c r="AP171" s="387"/>
      <c r="AQ171" s="434"/>
      <c r="AR171" s="434"/>
    </row>
    <row r="172" spans="1:52" ht="15.75" hidden="1" customHeight="1">
      <c r="A172" s="390" t="s">
        <v>370</v>
      </c>
      <c r="B172" s="396" t="s">
        <v>357</v>
      </c>
      <c r="C172" s="397">
        <f t="shared" si="367"/>
        <v>0</v>
      </c>
      <c r="D172" s="396">
        <v>17697</v>
      </c>
      <c r="E172" s="396">
        <v>4.07</v>
      </c>
      <c r="F172" s="397">
        <f t="shared" si="368"/>
        <v>0</v>
      </c>
      <c r="G172" s="398">
        <f t="shared" si="372"/>
        <v>0</v>
      </c>
      <c r="H172" s="397">
        <f t="shared" si="369"/>
        <v>0</v>
      </c>
      <c r="I172" s="397">
        <f t="shared" si="369"/>
        <v>0</v>
      </c>
      <c r="J172" s="398">
        <f t="shared" si="370"/>
        <v>0</v>
      </c>
      <c r="K172" s="398">
        <f t="shared" si="371"/>
        <v>0</v>
      </c>
      <c r="L172" s="387"/>
      <c r="M172" s="387"/>
      <c r="N172" s="387"/>
      <c r="O172" s="387"/>
      <c r="P172" s="387"/>
      <c r="Q172" s="387"/>
      <c r="R172" s="387"/>
      <c r="S172" s="387"/>
      <c r="T172" s="387"/>
      <c r="U172" s="387"/>
      <c r="V172" s="387"/>
      <c r="W172" s="387"/>
      <c r="X172" s="387"/>
      <c r="Y172" s="387"/>
      <c r="Z172" s="387"/>
      <c r="AA172" s="387"/>
      <c r="AB172" s="387"/>
      <c r="AC172" s="387"/>
      <c r="AD172" s="387"/>
      <c r="AE172" s="387"/>
      <c r="AF172" s="387"/>
      <c r="AG172" s="387"/>
      <c r="AH172" s="387"/>
      <c r="AI172" s="387"/>
      <c r="AJ172" s="387"/>
      <c r="AK172" s="387"/>
      <c r="AL172" s="387"/>
      <c r="AM172" s="387"/>
      <c r="AN172" s="387"/>
      <c r="AO172" s="387"/>
      <c r="AP172" s="387"/>
      <c r="AQ172" s="434"/>
      <c r="AR172" s="434"/>
    </row>
    <row r="173" spans="1:52" ht="15.75" hidden="1" customHeight="1">
      <c r="A173" s="390"/>
      <c r="B173" s="396" t="s">
        <v>358</v>
      </c>
      <c r="C173" s="397">
        <f t="shared" si="367"/>
        <v>0</v>
      </c>
      <c r="D173" s="396">
        <v>17697</v>
      </c>
      <c r="E173" s="396">
        <v>4.1399999999999997</v>
      </c>
      <c r="F173" s="397">
        <f t="shared" si="368"/>
        <v>0</v>
      </c>
      <c r="G173" s="398">
        <f t="shared" si="372"/>
        <v>0</v>
      </c>
      <c r="H173" s="397">
        <f t="shared" si="369"/>
        <v>0</v>
      </c>
      <c r="I173" s="397">
        <f t="shared" si="369"/>
        <v>0</v>
      </c>
      <c r="J173" s="398">
        <f t="shared" si="370"/>
        <v>0</v>
      </c>
      <c r="K173" s="398">
        <f t="shared" si="371"/>
        <v>0</v>
      </c>
      <c r="L173" s="387"/>
      <c r="M173" s="387"/>
      <c r="N173" s="387"/>
      <c r="O173" s="387"/>
      <c r="P173" s="387"/>
      <c r="Q173" s="387"/>
      <c r="R173" s="387"/>
      <c r="S173" s="387"/>
      <c r="T173" s="387"/>
      <c r="U173" s="387"/>
      <c r="V173" s="387"/>
      <c r="W173" s="387"/>
      <c r="X173" s="387"/>
      <c r="Y173" s="387"/>
      <c r="Z173" s="387"/>
      <c r="AA173" s="387"/>
      <c r="AB173" s="387"/>
      <c r="AC173" s="387"/>
      <c r="AD173" s="387"/>
      <c r="AE173" s="387"/>
      <c r="AF173" s="387"/>
      <c r="AG173" s="387"/>
      <c r="AH173" s="387"/>
      <c r="AI173" s="387"/>
      <c r="AJ173" s="387"/>
      <c r="AK173" s="387"/>
      <c r="AL173" s="387"/>
      <c r="AM173" s="387"/>
      <c r="AN173" s="387"/>
      <c r="AO173" s="387"/>
      <c r="AP173" s="387"/>
      <c r="AQ173" s="434"/>
      <c r="AR173" s="434"/>
    </row>
    <row r="174" spans="1:52" ht="15.75" hidden="1" customHeight="1">
      <c r="A174" s="390"/>
      <c r="B174" s="396" t="s">
        <v>359</v>
      </c>
      <c r="C174" s="397">
        <f t="shared" si="367"/>
        <v>0</v>
      </c>
      <c r="D174" s="396">
        <v>17697</v>
      </c>
      <c r="E174" s="396">
        <v>4.21</v>
      </c>
      <c r="F174" s="397">
        <f t="shared" si="368"/>
        <v>0</v>
      </c>
      <c r="G174" s="398">
        <f t="shared" si="372"/>
        <v>0</v>
      </c>
      <c r="H174" s="397">
        <f t="shared" si="369"/>
        <v>0</v>
      </c>
      <c r="I174" s="397">
        <f t="shared" si="369"/>
        <v>0</v>
      </c>
      <c r="J174" s="398">
        <f t="shared" si="370"/>
        <v>0</v>
      </c>
      <c r="K174" s="398">
        <f t="shared" si="371"/>
        <v>0</v>
      </c>
      <c r="L174" s="387"/>
      <c r="M174" s="387"/>
      <c r="N174" s="387"/>
      <c r="O174" s="387"/>
      <c r="P174" s="387"/>
      <c r="Q174" s="387"/>
      <c r="R174" s="387"/>
      <c r="S174" s="387"/>
      <c r="T174" s="387"/>
      <c r="U174" s="387"/>
      <c r="V174" s="387"/>
      <c r="W174" s="387"/>
      <c r="X174" s="387"/>
      <c r="Y174" s="387"/>
      <c r="Z174" s="387"/>
      <c r="AA174" s="387"/>
      <c r="AB174" s="387"/>
      <c r="AC174" s="387"/>
      <c r="AD174" s="387"/>
      <c r="AE174" s="387"/>
      <c r="AF174" s="387"/>
      <c r="AG174" s="387"/>
      <c r="AH174" s="387"/>
      <c r="AI174" s="387"/>
      <c r="AJ174" s="387"/>
      <c r="AK174" s="387"/>
      <c r="AL174" s="387"/>
      <c r="AM174" s="387"/>
      <c r="AN174" s="387"/>
      <c r="AO174" s="387"/>
      <c r="AP174" s="387"/>
      <c r="AQ174" s="434"/>
      <c r="AR174" s="434"/>
    </row>
    <row r="175" spans="1:52" ht="15.75" hidden="1" customHeight="1">
      <c r="A175" s="390"/>
      <c r="B175" s="396" t="s">
        <v>360</v>
      </c>
      <c r="C175" s="397">
        <f t="shared" si="367"/>
        <v>0</v>
      </c>
      <c r="D175" s="396">
        <v>17697</v>
      </c>
      <c r="E175" s="396">
        <v>4.28</v>
      </c>
      <c r="F175" s="397">
        <f t="shared" si="368"/>
        <v>0</v>
      </c>
      <c r="G175" s="398">
        <f t="shared" si="372"/>
        <v>0</v>
      </c>
      <c r="H175" s="397">
        <f t="shared" si="369"/>
        <v>0</v>
      </c>
      <c r="I175" s="397">
        <f t="shared" si="369"/>
        <v>0</v>
      </c>
      <c r="J175" s="398">
        <f t="shared" si="370"/>
        <v>0</v>
      </c>
      <c r="K175" s="398">
        <f t="shared" si="371"/>
        <v>0</v>
      </c>
      <c r="L175" s="387"/>
      <c r="M175" s="387"/>
      <c r="N175" s="387"/>
      <c r="O175" s="387"/>
      <c r="P175" s="387"/>
      <c r="Q175" s="387"/>
      <c r="R175" s="387"/>
      <c r="S175" s="387"/>
      <c r="T175" s="387"/>
      <c r="U175" s="387"/>
      <c r="V175" s="387"/>
      <c r="W175" s="387"/>
      <c r="X175" s="387"/>
      <c r="Y175" s="387"/>
      <c r="Z175" s="387"/>
      <c r="AA175" s="387"/>
      <c r="AB175" s="387"/>
      <c r="AC175" s="387"/>
      <c r="AD175" s="387"/>
      <c r="AE175" s="387"/>
      <c r="AF175" s="387"/>
      <c r="AG175" s="387"/>
      <c r="AH175" s="387"/>
      <c r="AI175" s="387"/>
      <c r="AJ175" s="387"/>
      <c r="AK175" s="387"/>
      <c r="AL175" s="387"/>
      <c r="AM175" s="387"/>
      <c r="AN175" s="387"/>
      <c r="AO175" s="387"/>
      <c r="AP175" s="387"/>
      <c r="AQ175" s="434"/>
      <c r="AR175" s="434"/>
    </row>
    <row r="176" spans="1:52" ht="15.75" hidden="1" customHeight="1">
      <c r="A176" s="390"/>
      <c r="B176" s="396" t="s">
        <v>361</v>
      </c>
      <c r="C176" s="397">
        <f t="shared" si="367"/>
        <v>0</v>
      </c>
      <c r="D176" s="396">
        <v>17697</v>
      </c>
      <c r="E176" s="396">
        <v>4.3600000000000003</v>
      </c>
      <c r="F176" s="397">
        <f t="shared" si="368"/>
        <v>0</v>
      </c>
      <c r="G176" s="398">
        <f t="shared" si="372"/>
        <v>0</v>
      </c>
      <c r="H176" s="397">
        <f t="shared" si="369"/>
        <v>0</v>
      </c>
      <c r="I176" s="397">
        <f t="shared" si="369"/>
        <v>0</v>
      </c>
      <c r="J176" s="398">
        <f t="shared" si="370"/>
        <v>0</v>
      </c>
      <c r="K176" s="398">
        <f t="shared" si="371"/>
        <v>0</v>
      </c>
      <c r="L176" s="387"/>
      <c r="M176" s="387"/>
      <c r="N176" s="387"/>
      <c r="O176" s="387"/>
      <c r="P176" s="387"/>
      <c r="Q176" s="387"/>
      <c r="R176" s="387"/>
      <c r="S176" s="387"/>
      <c r="T176" s="387"/>
      <c r="U176" s="387"/>
      <c r="V176" s="387"/>
      <c r="W176" s="387"/>
      <c r="X176" s="387"/>
      <c r="Y176" s="387"/>
      <c r="Z176" s="387"/>
      <c r="AA176" s="387"/>
      <c r="AB176" s="387"/>
      <c r="AC176" s="387"/>
      <c r="AD176" s="387"/>
      <c r="AE176" s="387"/>
      <c r="AF176" s="387"/>
      <c r="AG176" s="387"/>
      <c r="AH176" s="387"/>
      <c r="AI176" s="387"/>
      <c r="AJ176" s="387"/>
      <c r="AK176" s="387"/>
      <c r="AL176" s="387"/>
      <c r="AM176" s="387"/>
      <c r="AN176" s="387"/>
      <c r="AO176" s="387"/>
      <c r="AP176" s="387"/>
      <c r="AQ176" s="434"/>
      <c r="AR176" s="434"/>
    </row>
    <row r="177" spans="1:52" ht="15.75" hidden="1" customHeight="1">
      <c r="A177" s="390"/>
      <c r="B177" s="396" t="s">
        <v>345</v>
      </c>
      <c r="C177" s="397">
        <f t="shared" si="367"/>
        <v>0</v>
      </c>
      <c r="D177" s="396">
        <v>17697</v>
      </c>
      <c r="E177" s="396">
        <v>4.43</v>
      </c>
      <c r="F177" s="397">
        <f t="shared" si="368"/>
        <v>0</v>
      </c>
      <c r="G177" s="398">
        <f t="shared" si="372"/>
        <v>0</v>
      </c>
      <c r="H177" s="397">
        <f t="shared" si="369"/>
        <v>0</v>
      </c>
      <c r="I177" s="397">
        <f t="shared" si="369"/>
        <v>0</v>
      </c>
      <c r="J177" s="398">
        <f t="shared" si="370"/>
        <v>0</v>
      </c>
      <c r="K177" s="398">
        <f t="shared" si="371"/>
        <v>0</v>
      </c>
      <c r="L177" s="387"/>
      <c r="M177" s="387"/>
      <c r="N177" s="387"/>
      <c r="O177" s="387"/>
      <c r="P177" s="387"/>
      <c r="Q177" s="387"/>
      <c r="R177" s="387"/>
      <c r="S177" s="387"/>
      <c r="T177" s="387"/>
      <c r="U177" s="387"/>
      <c r="V177" s="387"/>
      <c r="W177" s="387"/>
      <c r="X177" s="387"/>
      <c r="Y177" s="387"/>
      <c r="Z177" s="387"/>
      <c r="AA177" s="387"/>
      <c r="AB177" s="387"/>
      <c r="AC177" s="387"/>
      <c r="AD177" s="387"/>
      <c r="AE177" s="387"/>
      <c r="AF177" s="387"/>
      <c r="AG177" s="387"/>
      <c r="AH177" s="387"/>
      <c r="AI177" s="387"/>
      <c r="AJ177" s="387"/>
      <c r="AK177" s="387"/>
      <c r="AL177" s="387"/>
      <c r="AM177" s="387"/>
      <c r="AN177" s="387"/>
      <c r="AO177" s="387"/>
      <c r="AP177" s="387"/>
      <c r="AQ177" s="434"/>
      <c r="AR177" s="434"/>
    </row>
    <row r="178" spans="1:52" ht="15.75" hidden="1" customHeight="1">
      <c r="A178" s="425"/>
      <c r="B178" s="396" t="s">
        <v>362</v>
      </c>
      <c r="C178" s="397">
        <f t="shared" si="367"/>
        <v>0</v>
      </c>
      <c r="D178" s="396">
        <v>17697</v>
      </c>
      <c r="E178" s="396">
        <v>4.5</v>
      </c>
      <c r="F178" s="397">
        <f t="shared" si="368"/>
        <v>0</v>
      </c>
      <c r="G178" s="398">
        <f t="shared" si="372"/>
        <v>0</v>
      </c>
      <c r="H178" s="397">
        <f t="shared" si="369"/>
        <v>0</v>
      </c>
      <c r="I178" s="397">
        <f t="shared" si="369"/>
        <v>0</v>
      </c>
      <c r="J178" s="398">
        <f t="shared" si="370"/>
        <v>0</v>
      </c>
      <c r="K178" s="398">
        <f t="shared" si="371"/>
        <v>0</v>
      </c>
      <c r="L178" s="387"/>
      <c r="M178" s="387"/>
      <c r="N178" s="387"/>
      <c r="O178" s="387"/>
      <c r="P178" s="387"/>
      <c r="Q178" s="387"/>
      <c r="R178" s="387"/>
      <c r="S178" s="387"/>
      <c r="T178" s="387"/>
      <c r="U178" s="387"/>
      <c r="V178" s="387"/>
      <c r="W178" s="387"/>
      <c r="X178" s="387"/>
      <c r="Y178" s="387"/>
      <c r="Z178" s="387"/>
      <c r="AA178" s="387"/>
      <c r="AB178" s="387"/>
      <c r="AC178" s="387"/>
      <c r="AD178" s="387"/>
      <c r="AE178" s="387"/>
      <c r="AF178" s="387"/>
      <c r="AG178" s="387"/>
      <c r="AH178" s="387"/>
      <c r="AI178" s="387"/>
      <c r="AJ178" s="387"/>
      <c r="AK178" s="387"/>
      <c r="AL178" s="387"/>
      <c r="AM178" s="387"/>
      <c r="AN178" s="387"/>
      <c r="AO178" s="387"/>
      <c r="AP178" s="387"/>
      <c r="AQ178" s="434"/>
      <c r="AR178" s="434"/>
    </row>
    <row r="179" spans="1:52" s="379" customFormat="1" ht="15.75" hidden="1" customHeight="1">
      <c r="A179" s="396"/>
      <c r="B179" s="396" t="s">
        <v>348</v>
      </c>
      <c r="C179" s="397">
        <f>SUM(C168:C178)</f>
        <v>0</v>
      </c>
      <c r="D179" s="396"/>
      <c r="E179" s="396"/>
      <c r="F179" s="397">
        <f>SUM(F168:F178)</f>
        <v>0</v>
      </c>
      <c r="G179" s="398">
        <f t="shared" ref="G179:AR179" si="373">SUM(G168:G178)</f>
        <v>0</v>
      </c>
      <c r="H179" s="397">
        <f>SUM(H168:H178)</f>
        <v>0</v>
      </c>
      <c r="I179" s="397">
        <f>SUM(I168:I178)</f>
        <v>0</v>
      </c>
      <c r="J179" s="398">
        <f t="shared" si="373"/>
        <v>0</v>
      </c>
      <c r="K179" s="398">
        <f t="shared" si="373"/>
        <v>0</v>
      </c>
      <c r="L179" s="384">
        <f t="shared" si="373"/>
        <v>0</v>
      </c>
      <c r="M179" s="384">
        <f t="shared" si="373"/>
        <v>0</v>
      </c>
      <c r="N179" s="384">
        <f t="shared" si="373"/>
        <v>0</v>
      </c>
      <c r="O179" s="384">
        <f t="shared" si="373"/>
        <v>0</v>
      </c>
      <c r="P179" s="384">
        <f t="shared" si="373"/>
        <v>0</v>
      </c>
      <c r="Q179" s="384">
        <f t="shared" si="373"/>
        <v>0</v>
      </c>
      <c r="R179" s="384">
        <f t="shared" si="373"/>
        <v>0</v>
      </c>
      <c r="S179" s="384">
        <f t="shared" si="373"/>
        <v>0</v>
      </c>
      <c r="T179" s="384">
        <f t="shared" si="373"/>
        <v>0</v>
      </c>
      <c r="U179" s="384">
        <f t="shared" si="373"/>
        <v>0</v>
      </c>
      <c r="V179" s="384">
        <f t="shared" si="373"/>
        <v>0</v>
      </c>
      <c r="W179" s="384">
        <f t="shared" si="373"/>
        <v>0</v>
      </c>
      <c r="X179" s="384">
        <f t="shared" si="373"/>
        <v>0</v>
      </c>
      <c r="Y179" s="384">
        <f t="shared" si="373"/>
        <v>0</v>
      </c>
      <c r="Z179" s="384">
        <f t="shared" si="373"/>
        <v>0</v>
      </c>
      <c r="AA179" s="384">
        <f t="shared" si="373"/>
        <v>0</v>
      </c>
      <c r="AB179" s="384">
        <f t="shared" si="373"/>
        <v>0</v>
      </c>
      <c r="AC179" s="384">
        <f t="shared" si="373"/>
        <v>0</v>
      </c>
      <c r="AD179" s="384">
        <f t="shared" si="373"/>
        <v>0</v>
      </c>
      <c r="AE179" s="384">
        <f t="shared" si="373"/>
        <v>0</v>
      </c>
      <c r="AF179" s="384">
        <f t="shared" si="373"/>
        <v>0</v>
      </c>
      <c r="AG179" s="384">
        <f t="shared" si="373"/>
        <v>0</v>
      </c>
      <c r="AH179" s="384">
        <f t="shared" si="373"/>
        <v>0</v>
      </c>
      <c r="AI179" s="384">
        <f t="shared" si="373"/>
        <v>0</v>
      </c>
      <c r="AJ179" s="384">
        <f t="shared" si="373"/>
        <v>0</v>
      </c>
      <c r="AK179" s="384">
        <f t="shared" si="373"/>
        <v>0</v>
      </c>
      <c r="AL179" s="384">
        <f t="shared" si="373"/>
        <v>0</v>
      </c>
      <c r="AM179" s="384">
        <f t="shared" si="373"/>
        <v>0</v>
      </c>
      <c r="AN179" s="384">
        <f t="shared" si="373"/>
        <v>0</v>
      </c>
      <c r="AO179" s="384">
        <f t="shared" si="373"/>
        <v>0</v>
      </c>
      <c r="AP179" s="384">
        <f t="shared" si="373"/>
        <v>0</v>
      </c>
      <c r="AQ179" s="435">
        <f t="shared" si="373"/>
        <v>0</v>
      </c>
      <c r="AR179" s="435">
        <f t="shared" si="373"/>
        <v>0</v>
      </c>
      <c r="AS179" s="377"/>
      <c r="AT179" s="378"/>
      <c r="AU179" s="378"/>
      <c r="AV179" s="378"/>
      <c r="AW179" s="378"/>
      <c r="AX179" s="378"/>
      <c r="AY179" s="378"/>
      <c r="AZ179" s="378"/>
    </row>
    <row r="180" spans="1:52" s="379" customFormat="1" ht="15.75" hidden="1" customHeight="1">
      <c r="A180" s="423"/>
      <c r="B180" s="396"/>
      <c r="C180" s="396"/>
      <c r="D180" s="396"/>
      <c r="E180" s="396"/>
      <c r="F180" s="396"/>
      <c r="G180" s="424"/>
      <c r="H180" s="396"/>
      <c r="I180" s="396"/>
      <c r="J180" s="424"/>
      <c r="K180" s="398"/>
      <c r="L180" s="387"/>
      <c r="M180" s="387"/>
      <c r="N180" s="387"/>
      <c r="O180" s="387"/>
      <c r="P180" s="387"/>
      <c r="Q180" s="387"/>
      <c r="R180" s="387"/>
      <c r="S180" s="387"/>
      <c r="T180" s="387"/>
      <c r="U180" s="387"/>
      <c r="V180" s="387"/>
      <c r="W180" s="387"/>
      <c r="X180" s="387"/>
      <c r="Y180" s="387"/>
      <c r="Z180" s="387"/>
      <c r="AA180" s="387"/>
      <c r="AB180" s="387"/>
      <c r="AC180" s="387"/>
      <c r="AD180" s="387"/>
      <c r="AE180" s="387"/>
      <c r="AF180" s="387"/>
      <c r="AG180" s="387"/>
      <c r="AH180" s="387"/>
      <c r="AI180" s="387"/>
      <c r="AJ180" s="387"/>
      <c r="AK180" s="387"/>
      <c r="AL180" s="387"/>
      <c r="AM180" s="387"/>
      <c r="AN180" s="387"/>
      <c r="AO180" s="387"/>
      <c r="AP180" s="387"/>
      <c r="AQ180" s="434"/>
      <c r="AR180" s="434"/>
      <c r="AS180" s="377"/>
      <c r="AT180" s="378"/>
      <c r="AU180" s="378"/>
      <c r="AV180" s="378"/>
      <c r="AW180" s="378"/>
      <c r="AX180" s="378"/>
      <c r="AY180" s="378"/>
      <c r="AZ180" s="378"/>
    </row>
    <row r="181" spans="1:52" ht="15.75" hidden="1" customHeight="1">
      <c r="A181" s="409"/>
      <c r="B181" s="396" t="s">
        <v>353</v>
      </c>
      <c r="C181" s="397">
        <f t="shared" ref="C181:C191" si="374">L181+N181</f>
        <v>0</v>
      </c>
      <c r="D181" s="396">
        <v>17697</v>
      </c>
      <c r="E181" s="396">
        <v>3.52</v>
      </c>
      <c r="F181" s="397">
        <f t="shared" ref="F181:F191" si="375">O181+Q181</f>
        <v>0</v>
      </c>
      <c r="G181" s="398">
        <f>F181*1.75</f>
        <v>0</v>
      </c>
      <c r="H181" s="397">
        <f t="shared" ref="H181:I191" si="376">Q181+S181</f>
        <v>0</v>
      </c>
      <c r="I181" s="397">
        <f t="shared" si="376"/>
        <v>0</v>
      </c>
      <c r="J181" s="398">
        <f t="shared" ref="J181:J191" si="377">I181*1.75</f>
        <v>0</v>
      </c>
      <c r="K181" s="398">
        <f t="shared" ref="K181:K191" si="378">J181-I181</f>
        <v>0</v>
      </c>
      <c r="L181" s="387"/>
      <c r="M181" s="387"/>
      <c r="N181" s="387"/>
      <c r="O181" s="387"/>
      <c r="P181" s="387"/>
      <c r="Q181" s="387"/>
      <c r="R181" s="387"/>
      <c r="S181" s="387"/>
      <c r="T181" s="387"/>
      <c r="U181" s="387"/>
      <c r="V181" s="387"/>
      <c r="W181" s="387"/>
      <c r="X181" s="387"/>
      <c r="Y181" s="387"/>
      <c r="Z181" s="387"/>
      <c r="AA181" s="387"/>
      <c r="AB181" s="387"/>
      <c r="AC181" s="387"/>
      <c r="AD181" s="387"/>
      <c r="AE181" s="387"/>
      <c r="AF181" s="387"/>
      <c r="AG181" s="387"/>
      <c r="AH181" s="387"/>
      <c r="AI181" s="387"/>
      <c r="AJ181" s="387"/>
      <c r="AK181" s="387"/>
      <c r="AL181" s="387"/>
      <c r="AM181" s="387"/>
      <c r="AN181" s="387"/>
      <c r="AO181" s="387"/>
      <c r="AP181" s="387"/>
      <c r="AQ181" s="434"/>
      <c r="AR181" s="434"/>
    </row>
    <row r="182" spans="1:52" ht="15.75" hidden="1" customHeight="1">
      <c r="A182" s="390"/>
      <c r="B182" s="396" t="s">
        <v>354</v>
      </c>
      <c r="C182" s="397">
        <f t="shared" si="374"/>
        <v>0</v>
      </c>
      <c r="D182" s="396">
        <v>17697</v>
      </c>
      <c r="E182" s="396">
        <v>3.58</v>
      </c>
      <c r="F182" s="397">
        <f t="shared" si="375"/>
        <v>0</v>
      </c>
      <c r="G182" s="398">
        <f t="shared" ref="G182:G191" si="379">F182*1.75</f>
        <v>0</v>
      </c>
      <c r="H182" s="397">
        <f t="shared" si="376"/>
        <v>0</v>
      </c>
      <c r="I182" s="397">
        <f t="shared" si="376"/>
        <v>0</v>
      </c>
      <c r="J182" s="398">
        <f t="shared" si="377"/>
        <v>0</v>
      </c>
      <c r="K182" s="398">
        <f t="shared" si="378"/>
        <v>0</v>
      </c>
      <c r="L182" s="387"/>
      <c r="M182" s="387"/>
      <c r="N182" s="387"/>
      <c r="O182" s="387"/>
      <c r="P182" s="387"/>
      <c r="Q182" s="387"/>
      <c r="R182" s="387"/>
      <c r="S182" s="387"/>
      <c r="T182" s="387"/>
      <c r="U182" s="387"/>
      <c r="V182" s="387"/>
      <c r="W182" s="387"/>
      <c r="X182" s="387"/>
      <c r="Y182" s="387"/>
      <c r="Z182" s="387"/>
      <c r="AA182" s="387"/>
      <c r="AB182" s="387"/>
      <c r="AC182" s="387"/>
      <c r="AD182" s="387"/>
      <c r="AE182" s="387"/>
      <c r="AF182" s="387"/>
      <c r="AG182" s="387"/>
      <c r="AH182" s="387"/>
      <c r="AI182" s="387"/>
      <c r="AJ182" s="387"/>
      <c r="AK182" s="387"/>
      <c r="AL182" s="387"/>
      <c r="AM182" s="387"/>
      <c r="AN182" s="387"/>
      <c r="AO182" s="387"/>
      <c r="AP182" s="387"/>
      <c r="AQ182" s="434"/>
      <c r="AR182" s="434"/>
    </row>
    <row r="183" spans="1:52" ht="15.75" hidden="1" customHeight="1">
      <c r="A183" s="390"/>
      <c r="B183" s="396" t="s">
        <v>355</v>
      </c>
      <c r="C183" s="397">
        <f t="shared" si="374"/>
        <v>0</v>
      </c>
      <c r="D183" s="396">
        <v>17697</v>
      </c>
      <c r="E183" s="396">
        <v>3.64</v>
      </c>
      <c r="F183" s="397">
        <f t="shared" si="375"/>
        <v>0</v>
      </c>
      <c r="G183" s="398">
        <f t="shared" si="379"/>
        <v>0</v>
      </c>
      <c r="H183" s="397">
        <f t="shared" si="376"/>
        <v>0</v>
      </c>
      <c r="I183" s="397">
        <f t="shared" si="376"/>
        <v>0</v>
      </c>
      <c r="J183" s="398">
        <f t="shared" si="377"/>
        <v>0</v>
      </c>
      <c r="K183" s="398">
        <f t="shared" si="378"/>
        <v>0</v>
      </c>
      <c r="L183" s="387"/>
      <c r="M183" s="387"/>
      <c r="N183" s="387"/>
      <c r="O183" s="387"/>
      <c r="P183" s="387"/>
      <c r="Q183" s="387"/>
      <c r="R183" s="387"/>
      <c r="S183" s="387"/>
      <c r="T183" s="387"/>
      <c r="U183" s="387"/>
      <c r="V183" s="387"/>
      <c r="W183" s="387"/>
      <c r="X183" s="387"/>
      <c r="Y183" s="387"/>
      <c r="Z183" s="387"/>
      <c r="AA183" s="387"/>
      <c r="AB183" s="387"/>
      <c r="AC183" s="387"/>
      <c r="AD183" s="387"/>
      <c r="AE183" s="387"/>
      <c r="AF183" s="387"/>
      <c r="AG183" s="387"/>
      <c r="AH183" s="387"/>
      <c r="AI183" s="387"/>
      <c r="AJ183" s="387"/>
      <c r="AK183" s="387"/>
      <c r="AL183" s="387"/>
      <c r="AM183" s="387"/>
      <c r="AN183" s="387"/>
      <c r="AO183" s="387"/>
      <c r="AP183" s="387"/>
      <c r="AQ183" s="434"/>
      <c r="AR183" s="434"/>
    </row>
    <row r="184" spans="1:52" ht="15.75" hidden="1" customHeight="1">
      <c r="A184" s="390"/>
      <c r="B184" s="396" t="s">
        <v>356</v>
      </c>
      <c r="C184" s="397">
        <f t="shared" si="374"/>
        <v>0</v>
      </c>
      <c r="D184" s="396">
        <v>17697</v>
      </c>
      <c r="E184" s="396">
        <v>3.71</v>
      </c>
      <c r="F184" s="397">
        <f t="shared" si="375"/>
        <v>0</v>
      </c>
      <c r="G184" s="398">
        <f t="shared" si="379"/>
        <v>0</v>
      </c>
      <c r="H184" s="397">
        <f t="shared" si="376"/>
        <v>0</v>
      </c>
      <c r="I184" s="397">
        <f t="shared" si="376"/>
        <v>0</v>
      </c>
      <c r="J184" s="398">
        <f t="shared" si="377"/>
        <v>0</v>
      </c>
      <c r="K184" s="398">
        <f t="shared" si="378"/>
        <v>0</v>
      </c>
      <c r="L184" s="387"/>
      <c r="M184" s="387"/>
      <c r="N184" s="387"/>
      <c r="O184" s="387"/>
      <c r="P184" s="387"/>
      <c r="Q184" s="387"/>
      <c r="R184" s="387"/>
      <c r="S184" s="387"/>
      <c r="T184" s="387"/>
      <c r="U184" s="387"/>
      <c r="V184" s="387"/>
      <c r="W184" s="387"/>
      <c r="X184" s="387"/>
      <c r="Y184" s="387"/>
      <c r="Z184" s="387"/>
      <c r="AA184" s="387"/>
      <c r="AB184" s="387"/>
      <c r="AC184" s="387"/>
      <c r="AD184" s="387"/>
      <c r="AE184" s="387"/>
      <c r="AF184" s="387"/>
      <c r="AG184" s="387"/>
      <c r="AH184" s="387"/>
      <c r="AI184" s="387"/>
      <c r="AJ184" s="387"/>
      <c r="AK184" s="387"/>
      <c r="AL184" s="387"/>
      <c r="AM184" s="387"/>
      <c r="AN184" s="387"/>
      <c r="AO184" s="387"/>
      <c r="AP184" s="387"/>
      <c r="AQ184" s="434"/>
      <c r="AR184" s="434"/>
    </row>
    <row r="185" spans="1:52" ht="15.75" hidden="1" customHeight="1">
      <c r="A185" s="390" t="s">
        <v>371</v>
      </c>
      <c r="B185" s="396" t="s">
        <v>357</v>
      </c>
      <c r="C185" s="397">
        <f t="shared" si="374"/>
        <v>0</v>
      </c>
      <c r="D185" s="396">
        <v>17697</v>
      </c>
      <c r="E185" s="396">
        <v>3.78</v>
      </c>
      <c r="F185" s="397">
        <f t="shared" si="375"/>
        <v>0</v>
      </c>
      <c r="G185" s="398">
        <f t="shared" si="379"/>
        <v>0</v>
      </c>
      <c r="H185" s="397">
        <f t="shared" si="376"/>
        <v>0</v>
      </c>
      <c r="I185" s="397">
        <f t="shared" si="376"/>
        <v>0</v>
      </c>
      <c r="J185" s="398">
        <f t="shared" si="377"/>
        <v>0</v>
      </c>
      <c r="K185" s="398">
        <f t="shared" si="378"/>
        <v>0</v>
      </c>
      <c r="L185" s="387"/>
      <c r="M185" s="387"/>
      <c r="N185" s="387"/>
      <c r="O185" s="387"/>
      <c r="P185" s="387"/>
      <c r="Q185" s="387"/>
      <c r="R185" s="387"/>
      <c r="S185" s="387"/>
      <c r="T185" s="387"/>
      <c r="U185" s="387"/>
      <c r="V185" s="387"/>
      <c r="W185" s="387"/>
      <c r="X185" s="387"/>
      <c r="Y185" s="387"/>
      <c r="Z185" s="387"/>
      <c r="AA185" s="387"/>
      <c r="AB185" s="387"/>
      <c r="AC185" s="387"/>
      <c r="AD185" s="387"/>
      <c r="AE185" s="387"/>
      <c r="AF185" s="387"/>
      <c r="AG185" s="387"/>
      <c r="AH185" s="387"/>
      <c r="AI185" s="387"/>
      <c r="AJ185" s="387"/>
      <c r="AK185" s="387"/>
      <c r="AL185" s="387"/>
      <c r="AM185" s="387"/>
      <c r="AN185" s="387"/>
      <c r="AO185" s="387"/>
      <c r="AP185" s="387"/>
      <c r="AQ185" s="434"/>
      <c r="AR185" s="434"/>
    </row>
    <row r="186" spans="1:52" ht="15.75" hidden="1" customHeight="1">
      <c r="A186" s="390"/>
      <c r="B186" s="396" t="s">
        <v>358</v>
      </c>
      <c r="C186" s="397">
        <f t="shared" si="374"/>
        <v>0</v>
      </c>
      <c r="D186" s="396">
        <v>17697</v>
      </c>
      <c r="E186" s="396">
        <v>3.85</v>
      </c>
      <c r="F186" s="397">
        <f t="shared" si="375"/>
        <v>0</v>
      </c>
      <c r="G186" s="398">
        <f t="shared" si="379"/>
        <v>0</v>
      </c>
      <c r="H186" s="397">
        <f t="shared" si="376"/>
        <v>0</v>
      </c>
      <c r="I186" s="397">
        <f t="shared" si="376"/>
        <v>0</v>
      </c>
      <c r="J186" s="398">
        <f t="shared" si="377"/>
        <v>0</v>
      </c>
      <c r="K186" s="398">
        <f t="shared" si="378"/>
        <v>0</v>
      </c>
      <c r="L186" s="387"/>
      <c r="M186" s="387"/>
      <c r="N186" s="387"/>
      <c r="O186" s="387"/>
      <c r="P186" s="387"/>
      <c r="Q186" s="387"/>
      <c r="R186" s="387"/>
      <c r="S186" s="387"/>
      <c r="T186" s="387"/>
      <c r="U186" s="387"/>
      <c r="V186" s="387"/>
      <c r="W186" s="387"/>
      <c r="X186" s="387"/>
      <c r="Y186" s="387"/>
      <c r="Z186" s="387"/>
      <c r="AA186" s="387"/>
      <c r="AB186" s="387"/>
      <c r="AC186" s="387"/>
      <c r="AD186" s="387"/>
      <c r="AE186" s="387"/>
      <c r="AF186" s="387"/>
      <c r="AG186" s="387"/>
      <c r="AH186" s="387"/>
      <c r="AI186" s="387"/>
      <c r="AJ186" s="387"/>
      <c r="AK186" s="387"/>
      <c r="AL186" s="387"/>
      <c r="AM186" s="387"/>
      <c r="AN186" s="387"/>
      <c r="AO186" s="387"/>
      <c r="AP186" s="387"/>
      <c r="AQ186" s="434"/>
      <c r="AR186" s="434"/>
    </row>
    <row r="187" spans="1:52" ht="15.75" hidden="1" customHeight="1">
      <c r="A187" s="390"/>
      <c r="B187" s="396" t="s">
        <v>359</v>
      </c>
      <c r="C187" s="397">
        <f t="shared" si="374"/>
        <v>0</v>
      </c>
      <c r="D187" s="396">
        <v>17697</v>
      </c>
      <c r="E187" s="396">
        <v>3.94</v>
      </c>
      <c r="F187" s="397">
        <f t="shared" si="375"/>
        <v>0</v>
      </c>
      <c r="G187" s="398">
        <f t="shared" si="379"/>
        <v>0</v>
      </c>
      <c r="H187" s="397">
        <f t="shared" si="376"/>
        <v>0</v>
      </c>
      <c r="I187" s="397">
        <f t="shared" si="376"/>
        <v>0</v>
      </c>
      <c r="J187" s="398">
        <f t="shared" si="377"/>
        <v>0</v>
      </c>
      <c r="K187" s="398">
        <f t="shared" si="378"/>
        <v>0</v>
      </c>
      <c r="L187" s="387"/>
      <c r="M187" s="387"/>
      <c r="N187" s="387"/>
      <c r="O187" s="387"/>
      <c r="P187" s="387"/>
      <c r="Q187" s="387"/>
      <c r="R187" s="387"/>
      <c r="S187" s="387"/>
      <c r="T187" s="387"/>
      <c r="U187" s="387"/>
      <c r="V187" s="387"/>
      <c r="W187" s="387"/>
      <c r="X187" s="387"/>
      <c r="Y187" s="387"/>
      <c r="Z187" s="387"/>
      <c r="AA187" s="387"/>
      <c r="AB187" s="387"/>
      <c r="AC187" s="387"/>
      <c r="AD187" s="387"/>
      <c r="AE187" s="387"/>
      <c r="AF187" s="387"/>
      <c r="AG187" s="387"/>
      <c r="AH187" s="387"/>
      <c r="AI187" s="387"/>
      <c r="AJ187" s="387"/>
      <c r="AK187" s="387"/>
      <c r="AL187" s="387"/>
      <c r="AM187" s="387"/>
      <c r="AN187" s="387"/>
      <c r="AO187" s="387"/>
      <c r="AP187" s="387"/>
      <c r="AQ187" s="434"/>
      <c r="AR187" s="434"/>
    </row>
    <row r="188" spans="1:52" ht="15.75" hidden="1" customHeight="1">
      <c r="A188" s="390"/>
      <c r="B188" s="396" t="s">
        <v>360</v>
      </c>
      <c r="C188" s="397">
        <f t="shared" si="374"/>
        <v>0</v>
      </c>
      <c r="D188" s="396">
        <v>17697</v>
      </c>
      <c r="E188" s="396">
        <v>4</v>
      </c>
      <c r="F188" s="397">
        <f t="shared" si="375"/>
        <v>0</v>
      </c>
      <c r="G188" s="398">
        <f t="shared" si="379"/>
        <v>0</v>
      </c>
      <c r="H188" s="397">
        <f t="shared" si="376"/>
        <v>0</v>
      </c>
      <c r="I188" s="397">
        <f t="shared" si="376"/>
        <v>0</v>
      </c>
      <c r="J188" s="398">
        <f t="shared" si="377"/>
        <v>0</v>
      </c>
      <c r="K188" s="398">
        <f t="shared" si="378"/>
        <v>0</v>
      </c>
      <c r="L188" s="387"/>
      <c r="M188" s="387"/>
      <c r="N188" s="387"/>
      <c r="O188" s="387"/>
      <c r="P188" s="387"/>
      <c r="Q188" s="387"/>
      <c r="R188" s="387"/>
      <c r="S188" s="387"/>
      <c r="T188" s="387"/>
      <c r="U188" s="387"/>
      <c r="V188" s="387"/>
      <c r="W188" s="387"/>
      <c r="X188" s="387"/>
      <c r="Y188" s="387"/>
      <c r="Z188" s="387"/>
      <c r="AA188" s="387"/>
      <c r="AB188" s="387"/>
      <c r="AC188" s="387"/>
      <c r="AD188" s="387"/>
      <c r="AE188" s="387"/>
      <c r="AF188" s="387"/>
      <c r="AG188" s="387"/>
      <c r="AH188" s="387"/>
      <c r="AI188" s="387"/>
      <c r="AJ188" s="387"/>
      <c r="AK188" s="387"/>
      <c r="AL188" s="387"/>
      <c r="AM188" s="387"/>
      <c r="AN188" s="387"/>
      <c r="AO188" s="387"/>
      <c r="AP188" s="387"/>
      <c r="AQ188" s="434"/>
      <c r="AR188" s="434"/>
    </row>
    <row r="189" spans="1:52" ht="15.75" hidden="1" customHeight="1">
      <c r="A189" s="390"/>
      <c r="B189" s="396" t="s">
        <v>361</v>
      </c>
      <c r="C189" s="397">
        <f t="shared" si="374"/>
        <v>0</v>
      </c>
      <c r="D189" s="396">
        <v>17697</v>
      </c>
      <c r="E189" s="396">
        <v>4.0599999999999996</v>
      </c>
      <c r="F189" s="397">
        <f t="shared" si="375"/>
        <v>0</v>
      </c>
      <c r="G189" s="398">
        <f t="shared" si="379"/>
        <v>0</v>
      </c>
      <c r="H189" s="397">
        <f t="shared" si="376"/>
        <v>0</v>
      </c>
      <c r="I189" s="397">
        <f t="shared" si="376"/>
        <v>0</v>
      </c>
      <c r="J189" s="398">
        <f t="shared" si="377"/>
        <v>0</v>
      </c>
      <c r="K189" s="398">
        <f t="shared" si="378"/>
        <v>0</v>
      </c>
      <c r="L189" s="387"/>
      <c r="M189" s="387"/>
      <c r="N189" s="387"/>
      <c r="O189" s="387"/>
      <c r="P189" s="387"/>
      <c r="Q189" s="387"/>
      <c r="R189" s="387"/>
      <c r="S189" s="387"/>
      <c r="T189" s="387"/>
      <c r="U189" s="387"/>
      <c r="V189" s="387"/>
      <c r="W189" s="387"/>
      <c r="X189" s="387"/>
      <c r="Y189" s="387"/>
      <c r="Z189" s="387"/>
      <c r="AA189" s="387"/>
      <c r="AB189" s="387"/>
      <c r="AC189" s="387"/>
      <c r="AD189" s="387"/>
      <c r="AE189" s="387"/>
      <c r="AF189" s="387"/>
      <c r="AG189" s="387"/>
      <c r="AH189" s="387"/>
      <c r="AI189" s="387"/>
      <c r="AJ189" s="387"/>
      <c r="AK189" s="387"/>
      <c r="AL189" s="387"/>
      <c r="AM189" s="387"/>
      <c r="AN189" s="387"/>
      <c r="AO189" s="387"/>
      <c r="AP189" s="387"/>
      <c r="AQ189" s="434"/>
      <c r="AR189" s="434"/>
    </row>
    <row r="190" spans="1:52" ht="15.75" hidden="1" customHeight="1">
      <c r="A190" s="390"/>
      <c r="B190" s="396" t="s">
        <v>345</v>
      </c>
      <c r="C190" s="397">
        <f t="shared" si="374"/>
        <v>0</v>
      </c>
      <c r="D190" s="396">
        <v>17697</v>
      </c>
      <c r="E190" s="396">
        <v>4.12</v>
      </c>
      <c r="F190" s="397">
        <f t="shared" si="375"/>
        <v>0</v>
      </c>
      <c r="G190" s="398">
        <f t="shared" si="379"/>
        <v>0</v>
      </c>
      <c r="H190" s="397">
        <f t="shared" si="376"/>
        <v>0</v>
      </c>
      <c r="I190" s="397">
        <f t="shared" si="376"/>
        <v>0</v>
      </c>
      <c r="J190" s="398">
        <f t="shared" si="377"/>
        <v>0</v>
      </c>
      <c r="K190" s="398">
        <f t="shared" si="378"/>
        <v>0</v>
      </c>
      <c r="L190" s="387"/>
      <c r="M190" s="387"/>
      <c r="N190" s="387"/>
      <c r="O190" s="387"/>
      <c r="P190" s="387"/>
      <c r="Q190" s="387"/>
      <c r="R190" s="387"/>
      <c r="S190" s="387"/>
      <c r="T190" s="387"/>
      <c r="U190" s="387"/>
      <c r="V190" s="387"/>
      <c r="W190" s="387"/>
      <c r="X190" s="387"/>
      <c r="Y190" s="387"/>
      <c r="Z190" s="387"/>
      <c r="AA190" s="387"/>
      <c r="AB190" s="387"/>
      <c r="AC190" s="387"/>
      <c r="AD190" s="387"/>
      <c r="AE190" s="387"/>
      <c r="AF190" s="387"/>
      <c r="AG190" s="387"/>
      <c r="AH190" s="387"/>
      <c r="AI190" s="387"/>
      <c r="AJ190" s="387"/>
      <c r="AK190" s="387"/>
      <c r="AL190" s="387"/>
      <c r="AM190" s="387"/>
      <c r="AN190" s="387"/>
      <c r="AO190" s="387"/>
      <c r="AP190" s="387"/>
      <c r="AQ190" s="434"/>
      <c r="AR190" s="434"/>
    </row>
    <row r="191" spans="1:52" ht="15.75" hidden="1" customHeight="1">
      <c r="A191" s="425"/>
      <c r="B191" s="396" t="s">
        <v>362</v>
      </c>
      <c r="C191" s="397">
        <f t="shared" si="374"/>
        <v>0</v>
      </c>
      <c r="D191" s="396">
        <v>17697</v>
      </c>
      <c r="E191" s="396">
        <v>4.1900000000000004</v>
      </c>
      <c r="F191" s="397">
        <f t="shared" si="375"/>
        <v>0</v>
      </c>
      <c r="G191" s="398">
        <f t="shared" si="379"/>
        <v>0</v>
      </c>
      <c r="H191" s="397">
        <f t="shared" si="376"/>
        <v>0</v>
      </c>
      <c r="I191" s="397">
        <f t="shared" si="376"/>
        <v>0</v>
      </c>
      <c r="J191" s="398">
        <f t="shared" si="377"/>
        <v>0</v>
      </c>
      <c r="K191" s="398">
        <f t="shared" si="378"/>
        <v>0</v>
      </c>
      <c r="L191" s="387"/>
      <c r="M191" s="387"/>
      <c r="N191" s="387"/>
      <c r="O191" s="387"/>
      <c r="P191" s="387"/>
      <c r="Q191" s="387"/>
      <c r="R191" s="387"/>
      <c r="S191" s="387"/>
      <c r="T191" s="387"/>
      <c r="U191" s="387"/>
      <c r="V191" s="387"/>
      <c r="W191" s="387"/>
      <c r="X191" s="387"/>
      <c r="Y191" s="387"/>
      <c r="Z191" s="387"/>
      <c r="AA191" s="387"/>
      <c r="AB191" s="387"/>
      <c r="AC191" s="387"/>
      <c r="AD191" s="387"/>
      <c r="AE191" s="387"/>
      <c r="AF191" s="387"/>
      <c r="AG191" s="387"/>
      <c r="AH191" s="387"/>
      <c r="AI191" s="387"/>
      <c r="AJ191" s="387"/>
      <c r="AK191" s="387"/>
      <c r="AL191" s="387"/>
      <c r="AM191" s="387"/>
      <c r="AN191" s="387"/>
      <c r="AO191" s="387"/>
      <c r="AP191" s="387"/>
      <c r="AQ191" s="434"/>
      <c r="AR191" s="434"/>
    </row>
    <row r="192" spans="1:52" s="379" customFormat="1" ht="15.75" hidden="1" customHeight="1">
      <c r="A192" s="396"/>
      <c r="B192" s="396" t="s">
        <v>348</v>
      </c>
      <c r="C192" s="397">
        <f>SUM(C181:C191)</f>
        <v>0</v>
      </c>
      <c r="D192" s="396"/>
      <c r="E192" s="396"/>
      <c r="F192" s="397">
        <f>SUM(F181:F191)</f>
        <v>0</v>
      </c>
      <c r="G192" s="398">
        <f t="shared" ref="G192:AR192" si="380">SUM(G181:G191)</f>
        <v>0</v>
      </c>
      <c r="H192" s="397">
        <f>SUM(H181:H191)</f>
        <v>0</v>
      </c>
      <c r="I192" s="397">
        <f>SUM(I181:I191)</f>
        <v>0</v>
      </c>
      <c r="J192" s="398">
        <f t="shared" si="380"/>
        <v>0</v>
      </c>
      <c r="K192" s="398">
        <f t="shared" si="380"/>
        <v>0</v>
      </c>
      <c r="L192" s="384">
        <f t="shared" si="380"/>
        <v>0</v>
      </c>
      <c r="M192" s="384">
        <f t="shared" si="380"/>
        <v>0</v>
      </c>
      <c r="N192" s="384">
        <f t="shared" si="380"/>
        <v>0</v>
      </c>
      <c r="O192" s="384">
        <f t="shared" si="380"/>
        <v>0</v>
      </c>
      <c r="P192" s="384">
        <f t="shared" si="380"/>
        <v>0</v>
      </c>
      <c r="Q192" s="384">
        <f t="shared" si="380"/>
        <v>0</v>
      </c>
      <c r="R192" s="384">
        <f t="shared" si="380"/>
        <v>0</v>
      </c>
      <c r="S192" s="384">
        <f t="shared" si="380"/>
        <v>0</v>
      </c>
      <c r="T192" s="384">
        <f t="shared" si="380"/>
        <v>0</v>
      </c>
      <c r="U192" s="384">
        <f t="shared" si="380"/>
        <v>0</v>
      </c>
      <c r="V192" s="384">
        <f t="shared" si="380"/>
        <v>0</v>
      </c>
      <c r="W192" s="384">
        <f t="shared" si="380"/>
        <v>0</v>
      </c>
      <c r="X192" s="384">
        <f t="shared" si="380"/>
        <v>0</v>
      </c>
      <c r="Y192" s="384">
        <f t="shared" si="380"/>
        <v>0</v>
      </c>
      <c r="Z192" s="384">
        <f t="shared" si="380"/>
        <v>0</v>
      </c>
      <c r="AA192" s="384">
        <f t="shared" si="380"/>
        <v>0</v>
      </c>
      <c r="AB192" s="384">
        <f t="shared" si="380"/>
        <v>0</v>
      </c>
      <c r="AC192" s="384">
        <f t="shared" si="380"/>
        <v>0</v>
      </c>
      <c r="AD192" s="384">
        <f t="shared" si="380"/>
        <v>0</v>
      </c>
      <c r="AE192" s="384">
        <f t="shared" si="380"/>
        <v>0</v>
      </c>
      <c r="AF192" s="384">
        <f t="shared" si="380"/>
        <v>0</v>
      </c>
      <c r="AG192" s="384">
        <f t="shared" si="380"/>
        <v>0</v>
      </c>
      <c r="AH192" s="384">
        <f t="shared" si="380"/>
        <v>0</v>
      </c>
      <c r="AI192" s="384">
        <f t="shared" si="380"/>
        <v>0</v>
      </c>
      <c r="AJ192" s="384">
        <f t="shared" si="380"/>
        <v>0</v>
      </c>
      <c r="AK192" s="384">
        <f t="shared" si="380"/>
        <v>0</v>
      </c>
      <c r="AL192" s="384">
        <f t="shared" si="380"/>
        <v>0</v>
      </c>
      <c r="AM192" s="384">
        <f t="shared" si="380"/>
        <v>0</v>
      </c>
      <c r="AN192" s="384">
        <f t="shared" si="380"/>
        <v>0</v>
      </c>
      <c r="AO192" s="384">
        <f t="shared" si="380"/>
        <v>0</v>
      </c>
      <c r="AP192" s="384">
        <f t="shared" si="380"/>
        <v>0</v>
      </c>
      <c r="AQ192" s="435">
        <f t="shared" si="380"/>
        <v>0</v>
      </c>
      <c r="AR192" s="435">
        <f t="shared" si="380"/>
        <v>0</v>
      </c>
      <c r="AS192" s="377"/>
      <c r="AT192" s="378"/>
      <c r="AU192" s="378"/>
      <c r="AV192" s="378"/>
      <c r="AW192" s="378"/>
      <c r="AX192" s="378"/>
      <c r="AY192" s="378"/>
      <c r="AZ192" s="378"/>
    </row>
    <row r="193" spans="1:52" s="379" customFormat="1" ht="15.75" hidden="1" customHeight="1">
      <c r="A193" s="423"/>
      <c r="B193" s="396"/>
      <c r="C193" s="396"/>
      <c r="D193" s="396"/>
      <c r="E193" s="396"/>
      <c r="F193" s="396"/>
      <c r="G193" s="424"/>
      <c r="H193" s="396"/>
      <c r="I193" s="396"/>
      <c r="J193" s="424"/>
      <c r="K193" s="398"/>
      <c r="L193" s="387"/>
      <c r="M193" s="387"/>
      <c r="N193" s="387"/>
      <c r="O193" s="387"/>
      <c r="P193" s="387"/>
      <c r="Q193" s="387"/>
      <c r="R193" s="387"/>
      <c r="S193" s="387"/>
      <c r="T193" s="387"/>
      <c r="U193" s="387"/>
      <c r="V193" s="387"/>
      <c r="W193" s="387"/>
      <c r="X193" s="387"/>
      <c r="Y193" s="387"/>
      <c r="Z193" s="387"/>
      <c r="AA193" s="387"/>
      <c r="AB193" s="387"/>
      <c r="AC193" s="387"/>
      <c r="AD193" s="387"/>
      <c r="AE193" s="387"/>
      <c r="AF193" s="387"/>
      <c r="AG193" s="387"/>
      <c r="AH193" s="387"/>
      <c r="AI193" s="387"/>
      <c r="AJ193" s="387"/>
      <c r="AK193" s="387"/>
      <c r="AL193" s="387"/>
      <c r="AM193" s="387"/>
      <c r="AN193" s="387"/>
      <c r="AO193" s="387"/>
      <c r="AP193" s="387"/>
      <c r="AQ193" s="434"/>
      <c r="AR193" s="434"/>
      <c r="AS193" s="377"/>
      <c r="AT193" s="378"/>
      <c r="AU193" s="378"/>
      <c r="AV193" s="378"/>
      <c r="AW193" s="378"/>
      <c r="AX193" s="378"/>
      <c r="AY193" s="378"/>
      <c r="AZ193" s="378"/>
    </row>
    <row r="194" spans="1:52" ht="15.75" hidden="1" customHeight="1">
      <c r="A194" s="409"/>
      <c r="B194" s="396" t="s">
        <v>353</v>
      </c>
      <c r="C194" s="397">
        <f t="shared" ref="C194:C204" si="381">L194+N194</f>
        <v>0</v>
      </c>
      <c r="D194" s="396">
        <v>17697</v>
      </c>
      <c r="E194" s="396">
        <v>3.95</v>
      </c>
      <c r="F194" s="397">
        <f t="shared" ref="F194:F204" si="382">O194+Q194</f>
        <v>0</v>
      </c>
      <c r="G194" s="398">
        <f>F194*1.75</f>
        <v>0</v>
      </c>
      <c r="H194" s="397">
        <f t="shared" ref="H194:I204" si="383">Q194+S194</f>
        <v>0</v>
      </c>
      <c r="I194" s="397">
        <f t="shared" si="383"/>
        <v>0</v>
      </c>
      <c r="J194" s="398">
        <f t="shared" ref="J194:J204" si="384">I194*1.75</f>
        <v>0</v>
      </c>
      <c r="K194" s="398">
        <f t="shared" ref="K194:K204" si="385">J194-I194</f>
        <v>0</v>
      </c>
      <c r="L194" s="387"/>
      <c r="M194" s="387"/>
      <c r="N194" s="387"/>
      <c r="O194" s="387"/>
      <c r="P194" s="387"/>
      <c r="Q194" s="387"/>
      <c r="R194" s="387"/>
      <c r="S194" s="387"/>
      <c r="T194" s="387"/>
      <c r="U194" s="387"/>
      <c r="V194" s="387"/>
      <c r="W194" s="387"/>
      <c r="X194" s="387"/>
      <c r="Y194" s="387"/>
      <c r="Z194" s="387"/>
      <c r="AA194" s="387"/>
      <c r="AB194" s="387"/>
      <c r="AC194" s="387"/>
      <c r="AD194" s="387"/>
      <c r="AE194" s="387"/>
      <c r="AF194" s="387"/>
      <c r="AG194" s="387"/>
      <c r="AH194" s="387"/>
      <c r="AI194" s="387"/>
      <c r="AJ194" s="387"/>
      <c r="AK194" s="387"/>
      <c r="AL194" s="387"/>
      <c r="AM194" s="387"/>
      <c r="AN194" s="387"/>
      <c r="AO194" s="387"/>
      <c r="AP194" s="387"/>
      <c r="AQ194" s="434"/>
      <c r="AR194" s="434"/>
    </row>
    <row r="195" spans="1:52" ht="15.75" hidden="1" customHeight="1">
      <c r="A195" s="390"/>
      <c r="B195" s="396" t="s">
        <v>354</v>
      </c>
      <c r="C195" s="397">
        <f t="shared" si="381"/>
        <v>0</v>
      </c>
      <c r="D195" s="396">
        <v>17697</v>
      </c>
      <c r="E195" s="396">
        <v>3.99</v>
      </c>
      <c r="F195" s="397">
        <f t="shared" si="382"/>
        <v>0</v>
      </c>
      <c r="G195" s="398">
        <f t="shared" ref="G195:G204" si="386">F195*1.75</f>
        <v>0</v>
      </c>
      <c r="H195" s="397">
        <f t="shared" si="383"/>
        <v>0</v>
      </c>
      <c r="I195" s="397">
        <f t="shared" si="383"/>
        <v>0</v>
      </c>
      <c r="J195" s="398">
        <f t="shared" si="384"/>
        <v>0</v>
      </c>
      <c r="K195" s="398">
        <f t="shared" si="385"/>
        <v>0</v>
      </c>
      <c r="L195" s="387"/>
      <c r="M195" s="387"/>
      <c r="N195" s="387"/>
      <c r="O195" s="387"/>
      <c r="P195" s="387"/>
      <c r="Q195" s="387"/>
      <c r="R195" s="387"/>
      <c r="S195" s="387"/>
      <c r="T195" s="387"/>
      <c r="U195" s="387"/>
      <c r="V195" s="387"/>
      <c r="W195" s="387"/>
      <c r="X195" s="387"/>
      <c r="Y195" s="387"/>
      <c r="Z195" s="387"/>
      <c r="AA195" s="387"/>
      <c r="AB195" s="387"/>
      <c r="AC195" s="387"/>
      <c r="AD195" s="387"/>
      <c r="AE195" s="387"/>
      <c r="AF195" s="387"/>
      <c r="AG195" s="387"/>
      <c r="AH195" s="387"/>
      <c r="AI195" s="387"/>
      <c r="AJ195" s="387"/>
      <c r="AK195" s="387"/>
      <c r="AL195" s="387"/>
      <c r="AM195" s="387"/>
      <c r="AN195" s="387"/>
      <c r="AO195" s="387"/>
      <c r="AP195" s="387"/>
      <c r="AQ195" s="434"/>
      <c r="AR195" s="434"/>
    </row>
    <row r="196" spans="1:52" ht="15.75" hidden="1" customHeight="1">
      <c r="A196" s="390"/>
      <c r="B196" s="396" t="s">
        <v>355</v>
      </c>
      <c r="C196" s="397">
        <f t="shared" si="381"/>
        <v>0</v>
      </c>
      <c r="D196" s="396">
        <v>17697</v>
      </c>
      <c r="E196" s="396">
        <v>4.05</v>
      </c>
      <c r="F196" s="397">
        <f t="shared" si="382"/>
        <v>0</v>
      </c>
      <c r="G196" s="398">
        <f t="shared" si="386"/>
        <v>0</v>
      </c>
      <c r="H196" s="397">
        <f t="shared" si="383"/>
        <v>0</v>
      </c>
      <c r="I196" s="397">
        <f t="shared" si="383"/>
        <v>0</v>
      </c>
      <c r="J196" s="398">
        <f t="shared" si="384"/>
        <v>0</v>
      </c>
      <c r="K196" s="398">
        <f t="shared" si="385"/>
        <v>0</v>
      </c>
      <c r="L196" s="387"/>
      <c r="M196" s="387"/>
      <c r="N196" s="387"/>
      <c r="O196" s="387"/>
      <c r="P196" s="387"/>
      <c r="Q196" s="387"/>
      <c r="R196" s="387"/>
      <c r="S196" s="387"/>
      <c r="T196" s="387"/>
      <c r="U196" s="387"/>
      <c r="V196" s="387"/>
      <c r="W196" s="387"/>
      <c r="X196" s="387"/>
      <c r="Y196" s="387"/>
      <c r="Z196" s="387"/>
      <c r="AA196" s="387"/>
      <c r="AB196" s="387"/>
      <c r="AC196" s="387"/>
      <c r="AD196" s="387"/>
      <c r="AE196" s="387"/>
      <c r="AF196" s="387"/>
      <c r="AG196" s="387"/>
      <c r="AH196" s="387"/>
      <c r="AI196" s="387"/>
      <c r="AJ196" s="387"/>
      <c r="AK196" s="387"/>
      <c r="AL196" s="387"/>
      <c r="AM196" s="387"/>
      <c r="AN196" s="387"/>
      <c r="AO196" s="387"/>
      <c r="AP196" s="387"/>
      <c r="AQ196" s="434"/>
      <c r="AR196" s="434"/>
    </row>
    <row r="197" spans="1:52" ht="15.75" hidden="1" customHeight="1">
      <c r="A197" s="390"/>
      <c r="B197" s="396" t="s">
        <v>356</v>
      </c>
      <c r="C197" s="397">
        <f t="shared" si="381"/>
        <v>0</v>
      </c>
      <c r="D197" s="396">
        <v>17697</v>
      </c>
      <c r="E197" s="396">
        <v>4.1100000000000003</v>
      </c>
      <c r="F197" s="397">
        <f t="shared" si="382"/>
        <v>0</v>
      </c>
      <c r="G197" s="398">
        <f t="shared" si="386"/>
        <v>0</v>
      </c>
      <c r="H197" s="397">
        <f t="shared" si="383"/>
        <v>0</v>
      </c>
      <c r="I197" s="397">
        <f t="shared" si="383"/>
        <v>0</v>
      </c>
      <c r="J197" s="398">
        <f t="shared" si="384"/>
        <v>0</v>
      </c>
      <c r="K197" s="398">
        <f t="shared" si="385"/>
        <v>0</v>
      </c>
      <c r="L197" s="387"/>
      <c r="M197" s="387"/>
      <c r="N197" s="387"/>
      <c r="O197" s="387"/>
      <c r="P197" s="387"/>
      <c r="Q197" s="387"/>
      <c r="R197" s="387"/>
      <c r="S197" s="387"/>
      <c r="T197" s="387"/>
      <c r="U197" s="387"/>
      <c r="V197" s="387"/>
      <c r="W197" s="387"/>
      <c r="X197" s="387"/>
      <c r="Y197" s="387"/>
      <c r="Z197" s="387"/>
      <c r="AA197" s="387"/>
      <c r="AB197" s="387"/>
      <c r="AC197" s="387"/>
      <c r="AD197" s="387"/>
      <c r="AE197" s="387"/>
      <c r="AF197" s="387"/>
      <c r="AG197" s="387"/>
      <c r="AH197" s="387"/>
      <c r="AI197" s="387"/>
      <c r="AJ197" s="387"/>
      <c r="AK197" s="387"/>
      <c r="AL197" s="387"/>
      <c r="AM197" s="387"/>
      <c r="AN197" s="387"/>
      <c r="AO197" s="387"/>
      <c r="AP197" s="387"/>
      <c r="AQ197" s="434"/>
      <c r="AR197" s="434"/>
    </row>
    <row r="198" spans="1:52" ht="15.75" hidden="1" customHeight="1">
      <c r="A198" s="390" t="s">
        <v>372</v>
      </c>
      <c r="B198" s="396" t="s">
        <v>357</v>
      </c>
      <c r="C198" s="397">
        <f t="shared" si="381"/>
        <v>0</v>
      </c>
      <c r="D198" s="396">
        <v>17697</v>
      </c>
      <c r="E198" s="396">
        <v>4.16</v>
      </c>
      <c r="F198" s="397">
        <f t="shared" si="382"/>
        <v>0</v>
      </c>
      <c r="G198" s="398">
        <f t="shared" si="386"/>
        <v>0</v>
      </c>
      <c r="H198" s="397">
        <f t="shared" si="383"/>
        <v>0</v>
      </c>
      <c r="I198" s="397">
        <f t="shared" si="383"/>
        <v>0</v>
      </c>
      <c r="J198" s="398">
        <f t="shared" si="384"/>
        <v>0</v>
      </c>
      <c r="K198" s="398">
        <f t="shared" si="385"/>
        <v>0</v>
      </c>
      <c r="L198" s="387"/>
      <c r="M198" s="387"/>
      <c r="N198" s="387"/>
      <c r="O198" s="387"/>
      <c r="P198" s="387"/>
      <c r="Q198" s="387"/>
      <c r="R198" s="387"/>
      <c r="S198" s="387"/>
      <c r="T198" s="387"/>
      <c r="U198" s="387"/>
      <c r="V198" s="387"/>
      <c r="W198" s="387"/>
      <c r="X198" s="387"/>
      <c r="Y198" s="387"/>
      <c r="Z198" s="387"/>
      <c r="AA198" s="387"/>
      <c r="AB198" s="387"/>
      <c r="AC198" s="387"/>
      <c r="AD198" s="387"/>
      <c r="AE198" s="387"/>
      <c r="AF198" s="387"/>
      <c r="AG198" s="387"/>
      <c r="AH198" s="387"/>
      <c r="AI198" s="387"/>
      <c r="AJ198" s="387"/>
      <c r="AK198" s="387"/>
      <c r="AL198" s="387"/>
      <c r="AM198" s="387"/>
      <c r="AN198" s="387"/>
      <c r="AO198" s="387"/>
      <c r="AP198" s="387"/>
      <c r="AQ198" s="434"/>
      <c r="AR198" s="434"/>
    </row>
    <row r="199" spans="1:52" ht="15.75" hidden="1" customHeight="1">
      <c r="A199" s="390"/>
      <c r="B199" s="396" t="s">
        <v>358</v>
      </c>
      <c r="C199" s="397">
        <f t="shared" si="381"/>
        <v>0</v>
      </c>
      <c r="D199" s="396">
        <v>17697</v>
      </c>
      <c r="E199" s="396">
        <v>4.22</v>
      </c>
      <c r="F199" s="397">
        <f t="shared" si="382"/>
        <v>0</v>
      </c>
      <c r="G199" s="398">
        <f t="shared" si="386"/>
        <v>0</v>
      </c>
      <c r="H199" s="397">
        <f t="shared" si="383"/>
        <v>0</v>
      </c>
      <c r="I199" s="397">
        <f t="shared" si="383"/>
        <v>0</v>
      </c>
      <c r="J199" s="398">
        <f t="shared" si="384"/>
        <v>0</v>
      </c>
      <c r="K199" s="398">
        <f t="shared" si="385"/>
        <v>0</v>
      </c>
      <c r="L199" s="387"/>
      <c r="M199" s="387"/>
      <c r="N199" s="387"/>
      <c r="O199" s="387"/>
      <c r="P199" s="387"/>
      <c r="Q199" s="387"/>
      <c r="R199" s="387"/>
      <c r="S199" s="387"/>
      <c r="T199" s="387"/>
      <c r="U199" s="387"/>
      <c r="V199" s="387"/>
      <c r="W199" s="387"/>
      <c r="X199" s="387"/>
      <c r="Y199" s="387"/>
      <c r="Z199" s="387"/>
      <c r="AA199" s="387"/>
      <c r="AB199" s="387"/>
      <c r="AC199" s="387"/>
      <c r="AD199" s="387"/>
      <c r="AE199" s="387"/>
      <c r="AF199" s="387"/>
      <c r="AG199" s="387"/>
      <c r="AH199" s="387"/>
      <c r="AI199" s="387"/>
      <c r="AJ199" s="387"/>
      <c r="AK199" s="387"/>
      <c r="AL199" s="387"/>
      <c r="AM199" s="387"/>
      <c r="AN199" s="387"/>
      <c r="AO199" s="387"/>
      <c r="AP199" s="387"/>
      <c r="AQ199" s="434"/>
      <c r="AR199" s="434"/>
    </row>
    <row r="200" spans="1:52" ht="15.75" hidden="1" customHeight="1">
      <c r="A200" s="390"/>
      <c r="B200" s="396" t="s">
        <v>359</v>
      </c>
      <c r="C200" s="397">
        <f t="shared" si="381"/>
        <v>0</v>
      </c>
      <c r="D200" s="396">
        <v>17697</v>
      </c>
      <c r="E200" s="396">
        <v>4.28</v>
      </c>
      <c r="F200" s="397">
        <f t="shared" si="382"/>
        <v>0</v>
      </c>
      <c r="G200" s="398">
        <f t="shared" si="386"/>
        <v>0</v>
      </c>
      <c r="H200" s="397">
        <f t="shared" si="383"/>
        <v>0</v>
      </c>
      <c r="I200" s="397">
        <f t="shared" si="383"/>
        <v>0</v>
      </c>
      <c r="J200" s="398">
        <f t="shared" si="384"/>
        <v>0</v>
      </c>
      <c r="K200" s="398">
        <f t="shared" si="385"/>
        <v>0</v>
      </c>
      <c r="L200" s="387"/>
      <c r="M200" s="387"/>
      <c r="N200" s="387"/>
      <c r="O200" s="387"/>
      <c r="P200" s="387"/>
      <c r="Q200" s="387"/>
      <c r="R200" s="387"/>
      <c r="S200" s="387"/>
      <c r="T200" s="387"/>
      <c r="U200" s="387"/>
      <c r="V200" s="387"/>
      <c r="W200" s="387"/>
      <c r="X200" s="387"/>
      <c r="Y200" s="387"/>
      <c r="Z200" s="387"/>
      <c r="AA200" s="387"/>
      <c r="AB200" s="387"/>
      <c r="AC200" s="387"/>
      <c r="AD200" s="387"/>
      <c r="AE200" s="387"/>
      <c r="AF200" s="387"/>
      <c r="AG200" s="387"/>
      <c r="AH200" s="387"/>
      <c r="AI200" s="387"/>
      <c r="AJ200" s="387"/>
      <c r="AK200" s="387"/>
      <c r="AL200" s="387"/>
      <c r="AM200" s="387"/>
      <c r="AN200" s="387"/>
      <c r="AO200" s="387"/>
      <c r="AP200" s="387"/>
      <c r="AQ200" s="434"/>
      <c r="AR200" s="434"/>
    </row>
    <row r="201" spans="1:52" ht="15.75" hidden="1" customHeight="1">
      <c r="A201" s="390"/>
      <c r="B201" s="396" t="s">
        <v>360</v>
      </c>
      <c r="C201" s="397">
        <f t="shared" si="381"/>
        <v>0</v>
      </c>
      <c r="D201" s="396">
        <v>17697</v>
      </c>
      <c r="E201" s="396">
        <v>4.34</v>
      </c>
      <c r="F201" s="397">
        <f t="shared" si="382"/>
        <v>0</v>
      </c>
      <c r="G201" s="398">
        <f t="shared" si="386"/>
        <v>0</v>
      </c>
      <c r="H201" s="397">
        <f t="shared" si="383"/>
        <v>0</v>
      </c>
      <c r="I201" s="397">
        <f t="shared" si="383"/>
        <v>0</v>
      </c>
      <c r="J201" s="398">
        <f t="shared" si="384"/>
        <v>0</v>
      </c>
      <c r="K201" s="398">
        <f t="shared" si="385"/>
        <v>0</v>
      </c>
      <c r="L201" s="387"/>
      <c r="M201" s="387"/>
      <c r="N201" s="387"/>
      <c r="O201" s="387"/>
      <c r="P201" s="387"/>
      <c r="Q201" s="387"/>
      <c r="R201" s="387"/>
      <c r="S201" s="387"/>
      <c r="T201" s="387"/>
      <c r="U201" s="387"/>
      <c r="V201" s="387"/>
      <c r="W201" s="387"/>
      <c r="X201" s="387"/>
      <c r="Y201" s="387"/>
      <c r="Z201" s="387"/>
      <c r="AA201" s="387"/>
      <c r="AB201" s="387"/>
      <c r="AC201" s="387"/>
      <c r="AD201" s="387"/>
      <c r="AE201" s="387"/>
      <c r="AF201" s="387"/>
      <c r="AG201" s="387"/>
      <c r="AH201" s="387"/>
      <c r="AI201" s="387"/>
      <c r="AJ201" s="387"/>
      <c r="AK201" s="387"/>
      <c r="AL201" s="387"/>
      <c r="AM201" s="387"/>
      <c r="AN201" s="387"/>
      <c r="AO201" s="387"/>
      <c r="AP201" s="387"/>
      <c r="AQ201" s="434"/>
      <c r="AR201" s="434"/>
    </row>
    <row r="202" spans="1:52" ht="15.75" hidden="1" customHeight="1">
      <c r="A202" s="390"/>
      <c r="B202" s="396" t="s">
        <v>361</v>
      </c>
      <c r="C202" s="397">
        <f t="shared" si="381"/>
        <v>0</v>
      </c>
      <c r="D202" s="396">
        <v>17697</v>
      </c>
      <c r="E202" s="396">
        <v>4.4000000000000004</v>
      </c>
      <c r="F202" s="397">
        <f t="shared" si="382"/>
        <v>0</v>
      </c>
      <c r="G202" s="398">
        <f t="shared" si="386"/>
        <v>0</v>
      </c>
      <c r="H202" s="397">
        <f t="shared" si="383"/>
        <v>0</v>
      </c>
      <c r="I202" s="397">
        <f t="shared" si="383"/>
        <v>0</v>
      </c>
      <c r="J202" s="398">
        <f t="shared" si="384"/>
        <v>0</v>
      </c>
      <c r="K202" s="398">
        <f t="shared" si="385"/>
        <v>0</v>
      </c>
      <c r="L202" s="387"/>
      <c r="M202" s="387"/>
      <c r="N202" s="387"/>
      <c r="O202" s="387"/>
      <c r="P202" s="387"/>
      <c r="Q202" s="387"/>
      <c r="R202" s="387"/>
      <c r="S202" s="387"/>
      <c r="T202" s="387"/>
      <c r="U202" s="387"/>
      <c r="V202" s="387"/>
      <c r="W202" s="387"/>
      <c r="X202" s="387"/>
      <c r="Y202" s="387"/>
      <c r="Z202" s="387"/>
      <c r="AA202" s="387"/>
      <c r="AB202" s="387"/>
      <c r="AC202" s="387"/>
      <c r="AD202" s="387"/>
      <c r="AE202" s="387"/>
      <c r="AF202" s="387"/>
      <c r="AG202" s="387"/>
      <c r="AH202" s="387"/>
      <c r="AI202" s="387"/>
      <c r="AJ202" s="387"/>
      <c r="AK202" s="387"/>
      <c r="AL202" s="387"/>
      <c r="AM202" s="387"/>
      <c r="AN202" s="387"/>
      <c r="AO202" s="387"/>
      <c r="AP202" s="387"/>
      <c r="AQ202" s="434"/>
      <c r="AR202" s="434"/>
    </row>
    <row r="203" spans="1:52" ht="15.75" hidden="1" customHeight="1">
      <c r="A203" s="390"/>
      <c r="B203" s="396" t="s">
        <v>345</v>
      </c>
      <c r="C203" s="397">
        <f t="shared" si="381"/>
        <v>0</v>
      </c>
      <c r="D203" s="396">
        <v>17697</v>
      </c>
      <c r="E203" s="396">
        <v>4.45</v>
      </c>
      <c r="F203" s="397">
        <f t="shared" si="382"/>
        <v>0</v>
      </c>
      <c r="G203" s="398">
        <f t="shared" si="386"/>
        <v>0</v>
      </c>
      <c r="H203" s="397">
        <f t="shared" si="383"/>
        <v>0</v>
      </c>
      <c r="I203" s="397">
        <f t="shared" si="383"/>
        <v>0</v>
      </c>
      <c r="J203" s="398">
        <f t="shared" si="384"/>
        <v>0</v>
      </c>
      <c r="K203" s="398">
        <f t="shared" si="385"/>
        <v>0</v>
      </c>
      <c r="L203" s="387"/>
      <c r="M203" s="387"/>
      <c r="N203" s="387"/>
      <c r="O203" s="387"/>
      <c r="P203" s="387"/>
      <c r="Q203" s="387"/>
      <c r="R203" s="387"/>
      <c r="S203" s="387"/>
      <c r="T203" s="387"/>
      <c r="U203" s="387"/>
      <c r="V203" s="387"/>
      <c r="W203" s="387"/>
      <c r="X203" s="387"/>
      <c r="Y203" s="387"/>
      <c r="Z203" s="387"/>
      <c r="AA203" s="387"/>
      <c r="AB203" s="387"/>
      <c r="AC203" s="387"/>
      <c r="AD203" s="387"/>
      <c r="AE203" s="387"/>
      <c r="AF203" s="387"/>
      <c r="AG203" s="387"/>
      <c r="AH203" s="387"/>
      <c r="AI203" s="387"/>
      <c r="AJ203" s="387"/>
      <c r="AK203" s="387"/>
      <c r="AL203" s="387"/>
      <c r="AM203" s="387"/>
      <c r="AN203" s="387"/>
      <c r="AO203" s="387"/>
      <c r="AP203" s="387"/>
      <c r="AQ203" s="434"/>
      <c r="AR203" s="434"/>
    </row>
    <row r="204" spans="1:52" ht="15.75" hidden="1" customHeight="1">
      <c r="A204" s="425"/>
      <c r="B204" s="396" t="s">
        <v>362</v>
      </c>
      <c r="C204" s="397">
        <f t="shared" si="381"/>
        <v>0</v>
      </c>
      <c r="D204" s="396">
        <v>17697</v>
      </c>
      <c r="E204" s="396">
        <v>4.5199999999999996</v>
      </c>
      <c r="F204" s="397">
        <f t="shared" si="382"/>
        <v>0</v>
      </c>
      <c r="G204" s="398">
        <f t="shared" si="386"/>
        <v>0</v>
      </c>
      <c r="H204" s="397">
        <f t="shared" si="383"/>
        <v>0</v>
      </c>
      <c r="I204" s="397">
        <f t="shared" si="383"/>
        <v>0</v>
      </c>
      <c r="J204" s="398">
        <f t="shared" si="384"/>
        <v>0</v>
      </c>
      <c r="K204" s="398">
        <f t="shared" si="385"/>
        <v>0</v>
      </c>
      <c r="L204" s="387"/>
      <c r="M204" s="387"/>
      <c r="N204" s="387"/>
      <c r="O204" s="387"/>
      <c r="P204" s="387"/>
      <c r="Q204" s="387"/>
      <c r="R204" s="387"/>
      <c r="S204" s="387"/>
      <c r="T204" s="387"/>
      <c r="U204" s="387"/>
      <c r="V204" s="387"/>
      <c r="W204" s="387"/>
      <c r="X204" s="387"/>
      <c r="Y204" s="387"/>
      <c r="Z204" s="387"/>
      <c r="AA204" s="387"/>
      <c r="AB204" s="387"/>
      <c r="AC204" s="387"/>
      <c r="AD204" s="387"/>
      <c r="AE204" s="387"/>
      <c r="AF204" s="387"/>
      <c r="AG204" s="387"/>
      <c r="AH204" s="387"/>
      <c r="AI204" s="387"/>
      <c r="AJ204" s="387"/>
      <c r="AK204" s="387"/>
      <c r="AL204" s="387"/>
      <c r="AM204" s="387"/>
      <c r="AN204" s="387"/>
      <c r="AO204" s="387"/>
      <c r="AP204" s="387"/>
      <c r="AQ204" s="434"/>
      <c r="AR204" s="434"/>
    </row>
    <row r="205" spans="1:52" s="379" customFormat="1" ht="15.75" hidden="1" customHeight="1">
      <c r="A205" s="396"/>
      <c r="B205" s="396" t="s">
        <v>348</v>
      </c>
      <c r="C205" s="397">
        <f>SUM(C194:C204)</f>
        <v>0</v>
      </c>
      <c r="D205" s="396"/>
      <c r="E205" s="396"/>
      <c r="F205" s="397">
        <f>SUM(F194:F204)</f>
        <v>0</v>
      </c>
      <c r="G205" s="398">
        <f t="shared" ref="G205:AR205" si="387">SUM(G194:G204)</f>
        <v>0</v>
      </c>
      <c r="H205" s="397">
        <f>SUM(H194:H204)</f>
        <v>0</v>
      </c>
      <c r="I205" s="397">
        <f>SUM(I194:I204)</f>
        <v>0</v>
      </c>
      <c r="J205" s="398">
        <f t="shared" si="387"/>
        <v>0</v>
      </c>
      <c r="K205" s="398">
        <f t="shared" si="387"/>
        <v>0</v>
      </c>
      <c r="L205" s="384">
        <f t="shared" si="387"/>
        <v>0</v>
      </c>
      <c r="M205" s="384">
        <f t="shared" si="387"/>
        <v>0</v>
      </c>
      <c r="N205" s="384">
        <f t="shared" si="387"/>
        <v>0</v>
      </c>
      <c r="O205" s="384">
        <f t="shared" si="387"/>
        <v>0</v>
      </c>
      <c r="P205" s="384">
        <f t="shared" si="387"/>
        <v>0</v>
      </c>
      <c r="Q205" s="384">
        <f t="shared" si="387"/>
        <v>0</v>
      </c>
      <c r="R205" s="384">
        <f t="shared" si="387"/>
        <v>0</v>
      </c>
      <c r="S205" s="384">
        <f t="shared" si="387"/>
        <v>0</v>
      </c>
      <c r="T205" s="384">
        <f t="shared" si="387"/>
        <v>0</v>
      </c>
      <c r="U205" s="384">
        <f t="shared" si="387"/>
        <v>0</v>
      </c>
      <c r="V205" s="384">
        <f t="shared" si="387"/>
        <v>0</v>
      </c>
      <c r="W205" s="384">
        <f t="shared" si="387"/>
        <v>0</v>
      </c>
      <c r="X205" s="384">
        <f t="shared" si="387"/>
        <v>0</v>
      </c>
      <c r="Y205" s="384">
        <f t="shared" si="387"/>
        <v>0</v>
      </c>
      <c r="Z205" s="384">
        <f t="shared" si="387"/>
        <v>0</v>
      </c>
      <c r="AA205" s="384">
        <f t="shared" si="387"/>
        <v>0</v>
      </c>
      <c r="AB205" s="384">
        <f t="shared" si="387"/>
        <v>0</v>
      </c>
      <c r="AC205" s="384">
        <f t="shared" si="387"/>
        <v>0</v>
      </c>
      <c r="AD205" s="384">
        <f t="shared" si="387"/>
        <v>0</v>
      </c>
      <c r="AE205" s="384">
        <f t="shared" si="387"/>
        <v>0</v>
      </c>
      <c r="AF205" s="384">
        <f t="shared" si="387"/>
        <v>0</v>
      </c>
      <c r="AG205" s="384">
        <f t="shared" si="387"/>
        <v>0</v>
      </c>
      <c r="AH205" s="384">
        <f t="shared" si="387"/>
        <v>0</v>
      </c>
      <c r="AI205" s="384">
        <f t="shared" si="387"/>
        <v>0</v>
      </c>
      <c r="AJ205" s="384">
        <f t="shared" si="387"/>
        <v>0</v>
      </c>
      <c r="AK205" s="384">
        <f t="shared" si="387"/>
        <v>0</v>
      </c>
      <c r="AL205" s="384">
        <f t="shared" si="387"/>
        <v>0</v>
      </c>
      <c r="AM205" s="384">
        <f t="shared" si="387"/>
        <v>0</v>
      </c>
      <c r="AN205" s="384">
        <f t="shared" si="387"/>
        <v>0</v>
      </c>
      <c r="AO205" s="384">
        <f t="shared" si="387"/>
        <v>0</v>
      </c>
      <c r="AP205" s="384">
        <f t="shared" si="387"/>
        <v>0</v>
      </c>
      <c r="AQ205" s="435">
        <f t="shared" si="387"/>
        <v>0</v>
      </c>
      <c r="AR205" s="435">
        <f t="shared" si="387"/>
        <v>0</v>
      </c>
      <c r="AS205" s="377"/>
      <c r="AT205" s="378"/>
      <c r="AU205" s="378"/>
      <c r="AV205" s="378"/>
      <c r="AW205" s="378"/>
      <c r="AX205" s="378"/>
      <c r="AY205" s="378"/>
      <c r="AZ205" s="378"/>
    </row>
    <row r="206" spans="1:52" s="379" customFormat="1" ht="15.75" hidden="1" customHeight="1">
      <c r="A206" s="423"/>
      <c r="B206" s="396"/>
      <c r="C206" s="396"/>
      <c r="D206" s="396"/>
      <c r="E206" s="396"/>
      <c r="F206" s="396"/>
      <c r="G206" s="424"/>
      <c r="H206" s="396"/>
      <c r="I206" s="396"/>
      <c r="J206" s="424"/>
      <c r="K206" s="398"/>
      <c r="L206" s="387"/>
      <c r="M206" s="387"/>
      <c r="N206" s="387"/>
      <c r="O206" s="387"/>
      <c r="P206" s="387"/>
      <c r="Q206" s="387"/>
      <c r="R206" s="387"/>
      <c r="S206" s="387"/>
      <c r="T206" s="387"/>
      <c r="U206" s="387"/>
      <c r="V206" s="387"/>
      <c r="W206" s="387"/>
      <c r="X206" s="387"/>
      <c r="Y206" s="387"/>
      <c r="Z206" s="387"/>
      <c r="AA206" s="387"/>
      <c r="AB206" s="387"/>
      <c r="AC206" s="387"/>
      <c r="AD206" s="387"/>
      <c r="AE206" s="387"/>
      <c r="AF206" s="387"/>
      <c r="AG206" s="387"/>
      <c r="AH206" s="387"/>
      <c r="AI206" s="387"/>
      <c r="AJ206" s="387"/>
      <c r="AK206" s="387"/>
      <c r="AL206" s="387"/>
      <c r="AM206" s="387"/>
      <c r="AN206" s="387"/>
      <c r="AO206" s="387"/>
      <c r="AP206" s="387"/>
      <c r="AQ206" s="434"/>
      <c r="AR206" s="434"/>
      <c r="AS206" s="377"/>
      <c r="AT206" s="378"/>
      <c r="AU206" s="378"/>
      <c r="AV206" s="378"/>
      <c r="AW206" s="378"/>
      <c r="AX206" s="378"/>
      <c r="AY206" s="378"/>
      <c r="AZ206" s="378"/>
    </row>
    <row r="207" spans="1:52" ht="15.75" hidden="1" customHeight="1">
      <c r="A207" s="409"/>
      <c r="B207" s="396" t="s">
        <v>353</v>
      </c>
      <c r="C207" s="397">
        <f t="shared" ref="C207:C217" si="388">L207+N207</f>
        <v>0</v>
      </c>
      <c r="D207" s="396">
        <v>17697</v>
      </c>
      <c r="E207" s="396">
        <v>3.73</v>
      </c>
      <c r="F207" s="397">
        <f t="shared" ref="F207:F217" si="389">O207+Q207</f>
        <v>0</v>
      </c>
      <c r="G207" s="398">
        <f>F207*1.75</f>
        <v>0</v>
      </c>
      <c r="H207" s="397">
        <f t="shared" ref="H207:I217" si="390">Q207+S207</f>
        <v>0</v>
      </c>
      <c r="I207" s="397">
        <f t="shared" si="390"/>
        <v>0</v>
      </c>
      <c r="J207" s="398">
        <f t="shared" ref="J207:J217" si="391">I207*1.75</f>
        <v>0</v>
      </c>
      <c r="K207" s="398">
        <f t="shared" ref="K207:K217" si="392">J207-I207</f>
        <v>0</v>
      </c>
      <c r="L207" s="387"/>
      <c r="M207" s="387"/>
      <c r="N207" s="387"/>
      <c r="O207" s="387"/>
      <c r="P207" s="387"/>
      <c r="Q207" s="387"/>
      <c r="R207" s="387"/>
      <c r="S207" s="387"/>
      <c r="T207" s="387"/>
      <c r="U207" s="387"/>
      <c r="V207" s="387"/>
      <c r="W207" s="387"/>
      <c r="X207" s="387"/>
      <c r="Y207" s="387"/>
      <c r="Z207" s="387"/>
      <c r="AA207" s="387"/>
      <c r="AB207" s="387"/>
      <c r="AC207" s="387"/>
      <c r="AD207" s="387"/>
      <c r="AE207" s="387"/>
      <c r="AF207" s="387"/>
      <c r="AG207" s="387"/>
      <c r="AH207" s="387"/>
      <c r="AI207" s="387"/>
      <c r="AJ207" s="387"/>
      <c r="AK207" s="387"/>
      <c r="AL207" s="387"/>
      <c r="AM207" s="387"/>
      <c r="AN207" s="387"/>
      <c r="AO207" s="387"/>
      <c r="AP207" s="387"/>
      <c r="AQ207" s="434"/>
      <c r="AR207" s="434"/>
    </row>
    <row r="208" spans="1:52" ht="15.75" hidden="1" customHeight="1">
      <c r="A208" s="390"/>
      <c r="B208" s="396" t="s">
        <v>354</v>
      </c>
      <c r="C208" s="397">
        <f t="shared" si="388"/>
        <v>0</v>
      </c>
      <c r="D208" s="396">
        <v>17697</v>
      </c>
      <c r="E208" s="396">
        <v>3.79</v>
      </c>
      <c r="F208" s="397">
        <f t="shared" si="389"/>
        <v>0</v>
      </c>
      <c r="G208" s="398">
        <f t="shared" ref="G208:G217" si="393">F208*1.75</f>
        <v>0</v>
      </c>
      <c r="H208" s="397">
        <f t="shared" si="390"/>
        <v>0</v>
      </c>
      <c r="I208" s="397">
        <f t="shared" si="390"/>
        <v>0</v>
      </c>
      <c r="J208" s="398">
        <f t="shared" si="391"/>
        <v>0</v>
      </c>
      <c r="K208" s="398">
        <f t="shared" si="392"/>
        <v>0</v>
      </c>
      <c r="L208" s="387"/>
      <c r="M208" s="387"/>
      <c r="N208" s="387"/>
      <c r="O208" s="387"/>
      <c r="P208" s="387"/>
      <c r="Q208" s="387"/>
      <c r="R208" s="387"/>
      <c r="S208" s="387"/>
      <c r="T208" s="387"/>
      <c r="U208" s="387"/>
      <c r="V208" s="387"/>
      <c r="W208" s="387"/>
      <c r="X208" s="387"/>
      <c r="Y208" s="387"/>
      <c r="Z208" s="387"/>
      <c r="AA208" s="387"/>
      <c r="AB208" s="387"/>
      <c r="AC208" s="387"/>
      <c r="AD208" s="387"/>
      <c r="AE208" s="387"/>
      <c r="AF208" s="387"/>
      <c r="AG208" s="387"/>
      <c r="AH208" s="387"/>
      <c r="AI208" s="387"/>
      <c r="AJ208" s="387"/>
      <c r="AK208" s="387"/>
      <c r="AL208" s="387"/>
      <c r="AM208" s="387"/>
      <c r="AN208" s="387"/>
      <c r="AO208" s="387"/>
      <c r="AP208" s="387"/>
      <c r="AQ208" s="434"/>
      <c r="AR208" s="434"/>
    </row>
    <row r="209" spans="1:52" ht="15.75" hidden="1" customHeight="1">
      <c r="A209" s="390"/>
      <c r="B209" s="396" t="s">
        <v>355</v>
      </c>
      <c r="C209" s="397">
        <f t="shared" si="388"/>
        <v>0</v>
      </c>
      <c r="D209" s="396">
        <v>17697</v>
      </c>
      <c r="E209" s="396">
        <v>3.85</v>
      </c>
      <c r="F209" s="397">
        <f t="shared" si="389"/>
        <v>0</v>
      </c>
      <c r="G209" s="398">
        <f t="shared" si="393"/>
        <v>0</v>
      </c>
      <c r="H209" s="397">
        <f t="shared" si="390"/>
        <v>0</v>
      </c>
      <c r="I209" s="397">
        <f t="shared" si="390"/>
        <v>0</v>
      </c>
      <c r="J209" s="398">
        <f t="shared" si="391"/>
        <v>0</v>
      </c>
      <c r="K209" s="398">
        <f t="shared" si="392"/>
        <v>0</v>
      </c>
      <c r="L209" s="387"/>
      <c r="M209" s="387"/>
      <c r="N209" s="387"/>
      <c r="O209" s="387"/>
      <c r="P209" s="387"/>
      <c r="Q209" s="387"/>
      <c r="R209" s="387"/>
      <c r="S209" s="387"/>
      <c r="T209" s="387"/>
      <c r="U209" s="387"/>
      <c r="V209" s="387"/>
      <c r="W209" s="387"/>
      <c r="X209" s="387"/>
      <c r="Y209" s="387"/>
      <c r="Z209" s="387"/>
      <c r="AA209" s="387"/>
      <c r="AB209" s="387"/>
      <c r="AC209" s="387"/>
      <c r="AD209" s="387"/>
      <c r="AE209" s="387"/>
      <c r="AF209" s="387"/>
      <c r="AG209" s="387"/>
      <c r="AH209" s="387"/>
      <c r="AI209" s="387"/>
      <c r="AJ209" s="387"/>
      <c r="AK209" s="387"/>
      <c r="AL209" s="387"/>
      <c r="AM209" s="387"/>
      <c r="AN209" s="387"/>
      <c r="AO209" s="387"/>
      <c r="AP209" s="387"/>
      <c r="AQ209" s="434"/>
      <c r="AR209" s="434"/>
    </row>
    <row r="210" spans="1:52" ht="15.75" hidden="1" customHeight="1">
      <c r="A210" s="390"/>
      <c r="B210" s="396" t="s">
        <v>356</v>
      </c>
      <c r="C210" s="397">
        <f t="shared" si="388"/>
        <v>0</v>
      </c>
      <c r="D210" s="396">
        <v>17697</v>
      </c>
      <c r="E210" s="396">
        <v>3.92</v>
      </c>
      <c r="F210" s="397">
        <f t="shared" si="389"/>
        <v>0</v>
      </c>
      <c r="G210" s="398">
        <f t="shared" si="393"/>
        <v>0</v>
      </c>
      <c r="H210" s="397">
        <f t="shared" si="390"/>
        <v>0</v>
      </c>
      <c r="I210" s="397">
        <f t="shared" si="390"/>
        <v>0</v>
      </c>
      <c r="J210" s="398">
        <f t="shared" si="391"/>
        <v>0</v>
      </c>
      <c r="K210" s="398">
        <f t="shared" si="392"/>
        <v>0</v>
      </c>
      <c r="L210" s="387"/>
      <c r="M210" s="387"/>
      <c r="N210" s="387"/>
      <c r="O210" s="387"/>
      <c r="P210" s="387"/>
      <c r="Q210" s="387"/>
      <c r="R210" s="387"/>
      <c r="S210" s="387"/>
      <c r="T210" s="387"/>
      <c r="U210" s="387"/>
      <c r="V210" s="387"/>
      <c r="W210" s="387"/>
      <c r="X210" s="387"/>
      <c r="Y210" s="387"/>
      <c r="Z210" s="387"/>
      <c r="AA210" s="387"/>
      <c r="AB210" s="387"/>
      <c r="AC210" s="387"/>
      <c r="AD210" s="387"/>
      <c r="AE210" s="387"/>
      <c r="AF210" s="387"/>
      <c r="AG210" s="387"/>
      <c r="AH210" s="387"/>
      <c r="AI210" s="387"/>
      <c r="AJ210" s="387"/>
      <c r="AK210" s="387"/>
      <c r="AL210" s="387"/>
      <c r="AM210" s="387"/>
      <c r="AN210" s="387"/>
      <c r="AO210" s="387"/>
      <c r="AP210" s="387"/>
      <c r="AQ210" s="434"/>
      <c r="AR210" s="434"/>
    </row>
    <row r="211" spans="1:52" ht="15.75" hidden="1" customHeight="1">
      <c r="A211" s="390" t="s">
        <v>373</v>
      </c>
      <c r="B211" s="396" t="s">
        <v>357</v>
      </c>
      <c r="C211" s="397">
        <f t="shared" si="388"/>
        <v>0</v>
      </c>
      <c r="D211" s="396">
        <v>17697</v>
      </c>
      <c r="E211" s="396">
        <v>3.97</v>
      </c>
      <c r="F211" s="397">
        <f t="shared" si="389"/>
        <v>0</v>
      </c>
      <c r="G211" s="398">
        <f t="shared" si="393"/>
        <v>0</v>
      </c>
      <c r="H211" s="397">
        <f t="shared" si="390"/>
        <v>0</v>
      </c>
      <c r="I211" s="397">
        <f t="shared" si="390"/>
        <v>0</v>
      </c>
      <c r="J211" s="398">
        <f t="shared" si="391"/>
        <v>0</v>
      </c>
      <c r="K211" s="398">
        <f t="shared" si="392"/>
        <v>0</v>
      </c>
      <c r="L211" s="387"/>
      <c r="M211" s="387"/>
      <c r="N211" s="387"/>
      <c r="O211" s="387"/>
      <c r="P211" s="387"/>
      <c r="Q211" s="387"/>
      <c r="R211" s="387"/>
      <c r="S211" s="387"/>
      <c r="T211" s="387"/>
      <c r="U211" s="387"/>
      <c r="V211" s="387"/>
      <c r="W211" s="387"/>
      <c r="X211" s="387"/>
      <c r="Y211" s="387"/>
      <c r="Z211" s="387"/>
      <c r="AA211" s="387"/>
      <c r="AB211" s="387"/>
      <c r="AC211" s="387"/>
      <c r="AD211" s="387"/>
      <c r="AE211" s="387"/>
      <c r="AF211" s="387"/>
      <c r="AG211" s="387"/>
      <c r="AH211" s="387"/>
      <c r="AI211" s="387"/>
      <c r="AJ211" s="387"/>
      <c r="AK211" s="387"/>
      <c r="AL211" s="387"/>
      <c r="AM211" s="387"/>
      <c r="AN211" s="387"/>
      <c r="AO211" s="387"/>
      <c r="AP211" s="387"/>
      <c r="AQ211" s="434"/>
      <c r="AR211" s="434"/>
    </row>
    <row r="212" spans="1:52" ht="15.75" hidden="1" customHeight="1">
      <c r="A212" s="390"/>
      <c r="B212" s="396" t="s">
        <v>358</v>
      </c>
      <c r="C212" s="397">
        <f t="shared" si="388"/>
        <v>0</v>
      </c>
      <c r="D212" s="396">
        <v>17697</v>
      </c>
      <c r="E212" s="396">
        <v>4.04</v>
      </c>
      <c r="F212" s="397">
        <f t="shared" si="389"/>
        <v>0</v>
      </c>
      <c r="G212" s="398">
        <f t="shared" si="393"/>
        <v>0</v>
      </c>
      <c r="H212" s="397">
        <f t="shared" si="390"/>
        <v>0</v>
      </c>
      <c r="I212" s="397">
        <f t="shared" si="390"/>
        <v>0</v>
      </c>
      <c r="J212" s="398">
        <f t="shared" si="391"/>
        <v>0</v>
      </c>
      <c r="K212" s="398">
        <f t="shared" si="392"/>
        <v>0</v>
      </c>
      <c r="L212" s="387"/>
      <c r="M212" s="387"/>
      <c r="N212" s="387"/>
      <c r="O212" s="387"/>
      <c r="P212" s="387"/>
      <c r="Q212" s="387"/>
      <c r="R212" s="387"/>
      <c r="S212" s="387"/>
      <c r="T212" s="387"/>
      <c r="U212" s="387"/>
      <c r="V212" s="387"/>
      <c r="W212" s="387"/>
      <c r="X212" s="387"/>
      <c r="Y212" s="387"/>
      <c r="Z212" s="387"/>
      <c r="AA212" s="387"/>
      <c r="AB212" s="387"/>
      <c r="AC212" s="387"/>
      <c r="AD212" s="387"/>
      <c r="AE212" s="387"/>
      <c r="AF212" s="387"/>
      <c r="AG212" s="387"/>
      <c r="AH212" s="387"/>
      <c r="AI212" s="387"/>
      <c r="AJ212" s="387"/>
      <c r="AK212" s="387"/>
      <c r="AL212" s="387"/>
      <c r="AM212" s="387"/>
      <c r="AN212" s="387"/>
      <c r="AO212" s="387"/>
      <c r="AP212" s="387"/>
      <c r="AQ212" s="434"/>
      <c r="AR212" s="434"/>
    </row>
    <row r="213" spans="1:52" ht="15.75" hidden="1" customHeight="1">
      <c r="A213" s="390"/>
      <c r="B213" s="396" t="s">
        <v>359</v>
      </c>
      <c r="C213" s="397">
        <f t="shared" si="388"/>
        <v>0</v>
      </c>
      <c r="D213" s="396">
        <v>17697</v>
      </c>
      <c r="E213" s="396">
        <v>4.0999999999999996</v>
      </c>
      <c r="F213" s="397">
        <f t="shared" si="389"/>
        <v>0</v>
      </c>
      <c r="G213" s="398">
        <f t="shared" si="393"/>
        <v>0</v>
      </c>
      <c r="H213" s="397">
        <f t="shared" si="390"/>
        <v>0</v>
      </c>
      <c r="I213" s="397">
        <f t="shared" si="390"/>
        <v>0</v>
      </c>
      <c r="J213" s="398">
        <f t="shared" si="391"/>
        <v>0</v>
      </c>
      <c r="K213" s="398">
        <f t="shared" si="392"/>
        <v>0</v>
      </c>
      <c r="L213" s="387"/>
      <c r="M213" s="387"/>
      <c r="N213" s="387"/>
      <c r="O213" s="387"/>
      <c r="P213" s="387"/>
      <c r="Q213" s="387"/>
      <c r="R213" s="387"/>
      <c r="S213" s="387"/>
      <c r="T213" s="387"/>
      <c r="U213" s="387"/>
      <c r="V213" s="387"/>
      <c r="W213" s="387"/>
      <c r="X213" s="387"/>
      <c r="Y213" s="387"/>
      <c r="Z213" s="387"/>
      <c r="AA213" s="387"/>
      <c r="AB213" s="387"/>
      <c r="AC213" s="387"/>
      <c r="AD213" s="387"/>
      <c r="AE213" s="387"/>
      <c r="AF213" s="387"/>
      <c r="AG213" s="387"/>
      <c r="AH213" s="387"/>
      <c r="AI213" s="387"/>
      <c r="AJ213" s="387"/>
      <c r="AK213" s="387"/>
      <c r="AL213" s="387"/>
      <c r="AM213" s="387"/>
      <c r="AN213" s="387"/>
      <c r="AO213" s="387"/>
      <c r="AP213" s="387"/>
      <c r="AQ213" s="434"/>
      <c r="AR213" s="434"/>
    </row>
    <row r="214" spans="1:52" ht="15.75" hidden="1" customHeight="1">
      <c r="A214" s="390"/>
      <c r="B214" s="396" t="s">
        <v>360</v>
      </c>
      <c r="C214" s="397">
        <f t="shared" si="388"/>
        <v>0</v>
      </c>
      <c r="D214" s="396">
        <v>17697</v>
      </c>
      <c r="E214" s="396">
        <v>4.17</v>
      </c>
      <c r="F214" s="397">
        <f t="shared" si="389"/>
        <v>0</v>
      </c>
      <c r="G214" s="398">
        <f t="shared" si="393"/>
        <v>0</v>
      </c>
      <c r="H214" s="397">
        <f t="shared" si="390"/>
        <v>0</v>
      </c>
      <c r="I214" s="397">
        <f t="shared" si="390"/>
        <v>0</v>
      </c>
      <c r="J214" s="398">
        <f t="shared" si="391"/>
        <v>0</v>
      </c>
      <c r="K214" s="398">
        <f t="shared" si="392"/>
        <v>0</v>
      </c>
      <c r="L214" s="387"/>
      <c r="M214" s="387"/>
      <c r="N214" s="387"/>
      <c r="O214" s="387"/>
      <c r="P214" s="387"/>
      <c r="Q214" s="387"/>
      <c r="R214" s="387"/>
      <c r="S214" s="387"/>
      <c r="T214" s="387"/>
      <c r="U214" s="387"/>
      <c r="V214" s="387"/>
      <c r="W214" s="387"/>
      <c r="X214" s="387"/>
      <c r="Y214" s="387"/>
      <c r="Z214" s="387"/>
      <c r="AA214" s="387"/>
      <c r="AB214" s="387"/>
      <c r="AC214" s="387"/>
      <c r="AD214" s="387"/>
      <c r="AE214" s="387"/>
      <c r="AF214" s="387"/>
      <c r="AG214" s="387"/>
      <c r="AH214" s="387"/>
      <c r="AI214" s="387"/>
      <c r="AJ214" s="387"/>
      <c r="AK214" s="387"/>
      <c r="AL214" s="387"/>
      <c r="AM214" s="387"/>
      <c r="AN214" s="387"/>
      <c r="AO214" s="387"/>
      <c r="AP214" s="387"/>
      <c r="AQ214" s="434"/>
      <c r="AR214" s="434"/>
    </row>
    <row r="215" spans="1:52" ht="15.75" hidden="1" customHeight="1">
      <c r="A215" s="390"/>
      <c r="B215" s="396" t="s">
        <v>361</v>
      </c>
      <c r="C215" s="397">
        <f t="shared" si="388"/>
        <v>0</v>
      </c>
      <c r="D215" s="396">
        <v>17697</v>
      </c>
      <c r="E215" s="396">
        <v>4.25</v>
      </c>
      <c r="F215" s="397">
        <f t="shared" si="389"/>
        <v>0</v>
      </c>
      <c r="G215" s="398">
        <f t="shared" si="393"/>
        <v>0</v>
      </c>
      <c r="H215" s="397">
        <f t="shared" si="390"/>
        <v>0</v>
      </c>
      <c r="I215" s="397">
        <f t="shared" si="390"/>
        <v>0</v>
      </c>
      <c r="J215" s="398">
        <f t="shared" si="391"/>
        <v>0</v>
      </c>
      <c r="K215" s="398">
        <f t="shared" si="392"/>
        <v>0</v>
      </c>
      <c r="L215" s="387"/>
      <c r="M215" s="387"/>
      <c r="N215" s="387"/>
      <c r="O215" s="387"/>
      <c r="P215" s="387"/>
      <c r="Q215" s="387"/>
      <c r="R215" s="387"/>
      <c r="S215" s="387"/>
      <c r="T215" s="387"/>
      <c r="U215" s="387"/>
      <c r="V215" s="387"/>
      <c r="W215" s="387"/>
      <c r="X215" s="387"/>
      <c r="Y215" s="387"/>
      <c r="Z215" s="387"/>
      <c r="AA215" s="387"/>
      <c r="AB215" s="387"/>
      <c r="AC215" s="387"/>
      <c r="AD215" s="387"/>
      <c r="AE215" s="387"/>
      <c r="AF215" s="387"/>
      <c r="AG215" s="387"/>
      <c r="AH215" s="387"/>
      <c r="AI215" s="387"/>
      <c r="AJ215" s="387"/>
      <c r="AK215" s="387"/>
      <c r="AL215" s="387"/>
      <c r="AM215" s="387"/>
      <c r="AN215" s="387"/>
      <c r="AO215" s="387"/>
      <c r="AP215" s="387"/>
      <c r="AQ215" s="434"/>
      <c r="AR215" s="434"/>
    </row>
    <row r="216" spans="1:52" ht="15.75" hidden="1" customHeight="1">
      <c r="A216" s="390"/>
      <c r="B216" s="396" t="s">
        <v>345</v>
      </c>
      <c r="C216" s="397">
        <f t="shared" si="388"/>
        <v>0</v>
      </c>
      <c r="D216" s="396">
        <v>17697</v>
      </c>
      <c r="E216" s="396">
        <v>4.32</v>
      </c>
      <c r="F216" s="397">
        <f t="shared" si="389"/>
        <v>0</v>
      </c>
      <c r="G216" s="398">
        <f t="shared" si="393"/>
        <v>0</v>
      </c>
      <c r="H216" s="397">
        <f t="shared" si="390"/>
        <v>0</v>
      </c>
      <c r="I216" s="397">
        <f t="shared" si="390"/>
        <v>0</v>
      </c>
      <c r="J216" s="398">
        <f t="shared" si="391"/>
        <v>0</v>
      </c>
      <c r="K216" s="398">
        <f t="shared" si="392"/>
        <v>0</v>
      </c>
      <c r="L216" s="387"/>
      <c r="M216" s="387"/>
      <c r="N216" s="387"/>
      <c r="O216" s="387"/>
      <c r="P216" s="387"/>
      <c r="Q216" s="387"/>
      <c r="R216" s="387"/>
      <c r="S216" s="387"/>
      <c r="T216" s="387"/>
      <c r="U216" s="387"/>
      <c r="V216" s="387"/>
      <c r="W216" s="387"/>
      <c r="X216" s="387"/>
      <c r="Y216" s="387"/>
      <c r="Z216" s="387"/>
      <c r="AA216" s="387"/>
      <c r="AB216" s="387"/>
      <c r="AC216" s="387"/>
      <c r="AD216" s="387"/>
      <c r="AE216" s="387"/>
      <c r="AF216" s="387"/>
      <c r="AG216" s="387"/>
      <c r="AH216" s="387"/>
      <c r="AI216" s="387"/>
      <c r="AJ216" s="387"/>
      <c r="AK216" s="387"/>
      <c r="AL216" s="387"/>
      <c r="AM216" s="387"/>
      <c r="AN216" s="387"/>
      <c r="AO216" s="387"/>
      <c r="AP216" s="387"/>
      <c r="AQ216" s="434"/>
      <c r="AR216" s="434"/>
    </row>
    <row r="217" spans="1:52" ht="15.75" hidden="1" customHeight="1">
      <c r="A217" s="425"/>
      <c r="B217" s="396" t="s">
        <v>362</v>
      </c>
      <c r="C217" s="397">
        <f t="shared" si="388"/>
        <v>0</v>
      </c>
      <c r="D217" s="396">
        <v>17697</v>
      </c>
      <c r="E217" s="396">
        <v>4.3899999999999997</v>
      </c>
      <c r="F217" s="397">
        <f t="shared" si="389"/>
        <v>0</v>
      </c>
      <c r="G217" s="398">
        <f t="shared" si="393"/>
        <v>0</v>
      </c>
      <c r="H217" s="397">
        <f t="shared" si="390"/>
        <v>0</v>
      </c>
      <c r="I217" s="397">
        <f t="shared" si="390"/>
        <v>0</v>
      </c>
      <c r="J217" s="398">
        <f t="shared" si="391"/>
        <v>0</v>
      </c>
      <c r="K217" s="398">
        <f t="shared" si="392"/>
        <v>0</v>
      </c>
      <c r="L217" s="387"/>
      <c r="M217" s="387"/>
      <c r="N217" s="387"/>
      <c r="O217" s="387"/>
      <c r="P217" s="387"/>
      <c r="Q217" s="387"/>
      <c r="R217" s="387"/>
      <c r="S217" s="387"/>
      <c r="T217" s="387"/>
      <c r="U217" s="387"/>
      <c r="V217" s="387"/>
      <c r="W217" s="387"/>
      <c r="X217" s="387"/>
      <c r="Y217" s="387"/>
      <c r="Z217" s="387"/>
      <c r="AA217" s="387"/>
      <c r="AB217" s="387"/>
      <c r="AC217" s="387"/>
      <c r="AD217" s="387"/>
      <c r="AE217" s="387"/>
      <c r="AF217" s="387"/>
      <c r="AG217" s="387"/>
      <c r="AH217" s="387"/>
      <c r="AI217" s="387"/>
      <c r="AJ217" s="387"/>
      <c r="AK217" s="387"/>
      <c r="AL217" s="387"/>
      <c r="AM217" s="387"/>
      <c r="AN217" s="387"/>
      <c r="AO217" s="387"/>
      <c r="AP217" s="387"/>
      <c r="AQ217" s="434"/>
      <c r="AR217" s="434"/>
    </row>
    <row r="218" spans="1:52" s="379" customFormat="1" ht="15.75" hidden="1" customHeight="1">
      <c r="A218" s="396"/>
      <c r="B218" s="396" t="s">
        <v>348</v>
      </c>
      <c r="C218" s="397">
        <f>SUM(C207:C217)</f>
        <v>0</v>
      </c>
      <c r="D218" s="396"/>
      <c r="E218" s="396"/>
      <c r="F218" s="397">
        <f>SUM(F207:F217)</f>
        <v>0</v>
      </c>
      <c r="G218" s="398">
        <f t="shared" ref="G218:AR218" si="394">SUM(G207:G217)</f>
        <v>0</v>
      </c>
      <c r="H218" s="397">
        <f>SUM(H207:H217)</f>
        <v>0</v>
      </c>
      <c r="I218" s="397">
        <f>SUM(I207:I217)</f>
        <v>0</v>
      </c>
      <c r="J218" s="398">
        <f t="shared" si="394"/>
        <v>0</v>
      </c>
      <c r="K218" s="398">
        <f t="shared" si="394"/>
        <v>0</v>
      </c>
      <c r="L218" s="388">
        <f t="shared" si="394"/>
        <v>0</v>
      </c>
      <c r="M218" s="388">
        <f t="shared" si="394"/>
        <v>0</v>
      </c>
      <c r="N218" s="388">
        <f t="shared" si="394"/>
        <v>0</v>
      </c>
      <c r="O218" s="388">
        <f t="shared" si="394"/>
        <v>0</v>
      </c>
      <c r="P218" s="388">
        <f t="shared" si="394"/>
        <v>0</v>
      </c>
      <c r="Q218" s="388">
        <f t="shared" si="394"/>
        <v>0</v>
      </c>
      <c r="R218" s="388">
        <f t="shared" si="394"/>
        <v>0</v>
      </c>
      <c r="S218" s="388">
        <f t="shared" si="394"/>
        <v>0</v>
      </c>
      <c r="T218" s="388">
        <f t="shared" si="394"/>
        <v>0</v>
      </c>
      <c r="U218" s="388">
        <f t="shared" si="394"/>
        <v>0</v>
      </c>
      <c r="V218" s="388">
        <f t="shared" si="394"/>
        <v>0</v>
      </c>
      <c r="W218" s="388">
        <f t="shared" si="394"/>
        <v>0</v>
      </c>
      <c r="X218" s="388">
        <f t="shared" si="394"/>
        <v>0</v>
      </c>
      <c r="Y218" s="388">
        <f t="shared" si="394"/>
        <v>0</v>
      </c>
      <c r="Z218" s="388">
        <f t="shared" si="394"/>
        <v>0</v>
      </c>
      <c r="AA218" s="388">
        <f t="shared" si="394"/>
        <v>0</v>
      </c>
      <c r="AB218" s="388">
        <f t="shared" si="394"/>
        <v>0</v>
      </c>
      <c r="AC218" s="388">
        <f t="shared" si="394"/>
        <v>0</v>
      </c>
      <c r="AD218" s="388">
        <f t="shared" si="394"/>
        <v>0</v>
      </c>
      <c r="AE218" s="388">
        <f t="shared" si="394"/>
        <v>0</v>
      </c>
      <c r="AF218" s="388">
        <f t="shared" si="394"/>
        <v>0</v>
      </c>
      <c r="AG218" s="388">
        <f t="shared" si="394"/>
        <v>0</v>
      </c>
      <c r="AH218" s="388">
        <f t="shared" si="394"/>
        <v>0</v>
      </c>
      <c r="AI218" s="388">
        <f t="shared" si="394"/>
        <v>0</v>
      </c>
      <c r="AJ218" s="388">
        <f t="shared" si="394"/>
        <v>0</v>
      </c>
      <c r="AK218" s="388">
        <f t="shared" si="394"/>
        <v>0</v>
      </c>
      <c r="AL218" s="388">
        <f t="shared" si="394"/>
        <v>0</v>
      </c>
      <c r="AM218" s="388">
        <f t="shared" si="394"/>
        <v>0</v>
      </c>
      <c r="AN218" s="388">
        <f t="shared" si="394"/>
        <v>0</v>
      </c>
      <c r="AO218" s="388">
        <f t="shared" si="394"/>
        <v>0</v>
      </c>
      <c r="AP218" s="388">
        <f t="shared" si="394"/>
        <v>0</v>
      </c>
      <c r="AQ218" s="435">
        <f t="shared" si="394"/>
        <v>0</v>
      </c>
      <c r="AR218" s="435">
        <f t="shared" si="394"/>
        <v>0</v>
      </c>
      <c r="AS218" s="377"/>
      <c r="AT218" s="378"/>
      <c r="AU218" s="378"/>
      <c r="AV218" s="378"/>
      <c r="AW218" s="378"/>
      <c r="AX218" s="378"/>
      <c r="AY218" s="378"/>
      <c r="AZ218" s="378"/>
    </row>
    <row r="219" spans="1:52" s="379" customFormat="1" ht="15.75" hidden="1" customHeight="1">
      <c r="A219" s="423"/>
      <c r="B219" s="396"/>
      <c r="C219" s="396"/>
      <c r="D219" s="396"/>
      <c r="E219" s="396"/>
      <c r="F219" s="396"/>
      <c r="G219" s="424"/>
      <c r="H219" s="396"/>
      <c r="I219" s="396"/>
      <c r="J219" s="424"/>
      <c r="K219" s="398"/>
      <c r="L219" s="387"/>
      <c r="M219" s="387"/>
      <c r="N219" s="387"/>
      <c r="O219" s="387"/>
      <c r="P219" s="387"/>
      <c r="Q219" s="387"/>
      <c r="R219" s="387"/>
      <c r="S219" s="387"/>
      <c r="T219" s="387"/>
      <c r="U219" s="387"/>
      <c r="V219" s="387"/>
      <c r="W219" s="387"/>
      <c r="X219" s="387"/>
      <c r="Y219" s="387"/>
      <c r="Z219" s="387"/>
      <c r="AA219" s="387"/>
      <c r="AB219" s="387"/>
      <c r="AC219" s="387"/>
      <c r="AD219" s="387"/>
      <c r="AE219" s="387"/>
      <c r="AF219" s="387"/>
      <c r="AG219" s="387"/>
      <c r="AH219" s="387"/>
      <c r="AI219" s="387"/>
      <c r="AJ219" s="387"/>
      <c r="AK219" s="387"/>
      <c r="AL219" s="387"/>
      <c r="AM219" s="387"/>
      <c r="AN219" s="387"/>
      <c r="AO219" s="387"/>
      <c r="AP219" s="387"/>
      <c r="AQ219" s="434"/>
      <c r="AR219" s="434"/>
      <c r="AS219" s="377"/>
      <c r="AT219" s="378"/>
      <c r="AU219" s="378"/>
      <c r="AV219" s="378"/>
      <c r="AW219" s="378"/>
      <c r="AX219" s="378"/>
      <c r="AY219" s="378"/>
      <c r="AZ219" s="378"/>
    </row>
    <row r="220" spans="1:52" ht="15.75" hidden="1" customHeight="1">
      <c r="A220" s="409"/>
      <c r="B220" s="396" t="s">
        <v>353</v>
      </c>
      <c r="C220" s="397">
        <f t="shared" ref="C220:C230" si="395">L220+N220</f>
        <v>0</v>
      </c>
      <c r="D220" s="396">
        <v>17697</v>
      </c>
      <c r="E220" s="396">
        <v>3.67</v>
      </c>
      <c r="F220" s="397">
        <f t="shared" ref="F220:F230" si="396">O220+Q220</f>
        <v>0</v>
      </c>
      <c r="G220" s="398">
        <f>F220*1.75</f>
        <v>0</v>
      </c>
      <c r="H220" s="397">
        <f t="shared" ref="H220:I230" si="397">Q220+S220</f>
        <v>0</v>
      </c>
      <c r="I220" s="397">
        <f t="shared" si="397"/>
        <v>0</v>
      </c>
      <c r="J220" s="398">
        <f t="shared" ref="J220:J230" si="398">I220*1.75</f>
        <v>0</v>
      </c>
      <c r="K220" s="398">
        <f t="shared" ref="K220:K230" si="399">J220-I220</f>
        <v>0</v>
      </c>
      <c r="L220" s="387"/>
      <c r="M220" s="387"/>
      <c r="N220" s="387"/>
      <c r="O220" s="387"/>
      <c r="P220" s="387"/>
      <c r="Q220" s="387"/>
      <c r="R220" s="387"/>
      <c r="S220" s="387"/>
      <c r="T220" s="387"/>
      <c r="U220" s="387"/>
      <c r="V220" s="387"/>
      <c r="W220" s="387"/>
      <c r="X220" s="387"/>
      <c r="Y220" s="387"/>
      <c r="Z220" s="387"/>
      <c r="AA220" s="387"/>
      <c r="AB220" s="387"/>
      <c r="AC220" s="387"/>
      <c r="AD220" s="387"/>
      <c r="AE220" s="387"/>
      <c r="AF220" s="387"/>
      <c r="AG220" s="387"/>
      <c r="AH220" s="387"/>
      <c r="AI220" s="387"/>
      <c r="AJ220" s="387"/>
      <c r="AK220" s="387"/>
      <c r="AL220" s="387"/>
      <c r="AM220" s="387"/>
      <c r="AN220" s="387"/>
      <c r="AO220" s="387"/>
      <c r="AP220" s="387"/>
      <c r="AQ220" s="434"/>
      <c r="AR220" s="434"/>
    </row>
    <row r="221" spans="1:52" ht="15.75" hidden="1" customHeight="1">
      <c r="A221" s="390"/>
      <c r="B221" s="396" t="s">
        <v>354</v>
      </c>
      <c r="C221" s="397">
        <f t="shared" si="395"/>
        <v>0</v>
      </c>
      <c r="D221" s="396">
        <v>17697</v>
      </c>
      <c r="E221" s="396">
        <v>3.73</v>
      </c>
      <c r="F221" s="397">
        <f t="shared" si="396"/>
        <v>0</v>
      </c>
      <c r="G221" s="398">
        <f t="shared" ref="G221:G230" si="400">F221*1.75</f>
        <v>0</v>
      </c>
      <c r="H221" s="397">
        <f t="shared" si="397"/>
        <v>0</v>
      </c>
      <c r="I221" s="397">
        <f t="shared" si="397"/>
        <v>0</v>
      </c>
      <c r="J221" s="398">
        <f t="shared" si="398"/>
        <v>0</v>
      </c>
      <c r="K221" s="398">
        <f t="shared" si="399"/>
        <v>0</v>
      </c>
      <c r="L221" s="387"/>
      <c r="M221" s="387"/>
      <c r="N221" s="387"/>
      <c r="O221" s="387"/>
      <c r="P221" s="387"/>
      <c r="Q221" s="387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  <c r="AB221" s="387"/>
      <c r="AC221" s="387"/>
      <c r="AD221" s="387"/>
      <c r="AE221" s="387"/>
      <c r="AF221" s="387"/>
      <c r="AG221" s="387"/>
      <c r="AH221" s="387"/>
      <c r="AI221" s="387"/>
      <c r="AJ221" s="387"/>
      <c r="AK221" s="387"/>
      <c r="AL221" s="387"/>
      <c r="AM221" s="387"/>
      <c r="AN221" s="387"/>
      <c r="AO221" s="387"/>
      <c r="AP221" s="387"/>
      <c r="AQ221" s="434"/>
      <c r="AR221" s="434"/>
    </row>
    <row r="222" spans="1:52" ht="15.75" hidden="1" customHeight="1">
      <c r="A222" s="390"/>
      <c r="B222" s="396" t="s">
        <v>355</v>
      </c>
      <c r="C222" s="397">
        <f t="shared" si="395"/>
        <v>0</v>
      </c>
      <c r="D222" s="396">
        <v>17697</v>
      </c>
      <c r="E222" s="396">
        <v>3.79</v>
      </c>
      <c r="F222" s="397">
        <f t="shared" si="396"/>
        <v>0</v>
      </c>
      <c r="G222" s="398">
        <f t="shared" si="400"/>
        <v>0</v>
      </c>
      <c r="H222" s="397">
        <f t="shared" si="397"/>
        <v>0</v>
      </c>
      <c r="I222" s="397">
        <f t="shared" si="397"/>
        <v>0</v>
      </c>
      <c r="J222" s="398">
        <f t="shared" si="398"/>
        <v>0</v>
      </c>
      <c r="K222" s="398">
        <f t="shared" si="399"/>
        <v>0</v>
      </c>
      <c r="L222" s="387"/>
      <c r="M222" s="387"/>
      <c r="N222" s="387"/>
      <c r="O222" s="387"/>
      <c r="P222" s="387"/>
      <c r="Q222" s="387"/>
      <c r="R222" s="387"/>
      <c r="S222" s="387"/>
      <c r="T222" s="387"/>
      <c r="U222" s="387"/>
      <c r="V222" s="387"/>
      <c r="W222" s="387"/>
      <c r="X222" s="387"/>
      <c r="Y222" s="387"/>
      <c r="Z222" s="387"/>
      <c r="AA222" s="387"/>
      <c r="AB222" s="387"/>
      <c r="AC222" s="387"/>
      <c r="AD222" s="387"/>
      <c r="AE222" s="387"/>
      <c r="AF222" s="387"/>
      <c r="AG222" s="387"/>
      <c r="AH222" s="387"/>
      <c r="AI222" s="387"/>
      <c r="AJ222" s="387"/>
      <c r="AK222" s="387"/>
      <c r="AL222" s="387"/>
      <c r="AM222" s="387"/>
      <c r="AN222" s="387"/>
      <c r="AO222" s="387"/>
      <c r="AP222" s="387"/>
      <c r="AQ222" s="434"/>
      <c r="AR222" s="434"/>
    </row>
    <row r="223" spans="1:52" ht="15.75" hidden="1" customHeight="1">
      <c r="A223" s="390"/>
      <c r="B223" s="396" t="s">
        <v>356</v>
      </c>
      <c r="C223" s="397">
        <f t="shared" si="395"/>
        <v>0</v>
      </c>
      <c r="D223" s="396">
        <v>17697</v>
      </c>
      <c r="E223" s="396">
        <v>3.85</v>
      </c>
      <c r="F223" s="397">
        <f t="shared" si="396"/>
        <v>0</v>
      </c>
      <c r="G223" s="398">
        <f t="shared" si="400"/>
        <v>0</v>
      </c>
      <c r="H223" s="397">
        <f t="shared" si="397"/>
        <v>0</v>
      </c>
      <c r="I223" s="397">
        <f t="shared" si="397"/>
        <v>0</v>
      </c>
      <c r="J223" s="398">
        <f t="shared" si="398"/>
        <v>0</v>
      </c>
      <c r="K223" s="398">
        <f t="shared" si="399"/>
        <v>0</v>
      </c>
      <c r="L223" s="387"/>
      <c r="M223" s="387"/>
      <c r="N223" s="387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  <c r="AB223" s="387"/>
      <c r="AC223" s="387"/>
      <c r="AD223" s="387"/>
      <c r="AE223" s="387"/>
      <c r="AF223" s="387"/>
      <c r="AG223" s="387"/>
      <c r="AH223" s="387"/>
      <c r="AI223" s="387"/>
      <c r="AJ223" s="387"/>
      <c r="AK223" s="387"/>
      <c r="AL223" s="387"/>
      <c r="AM223" s="387"/>
      <c r="AN223" s="387"/>
      <c r="AO223" s="387"/>
      <c r="AP223" s="387"/>
      <c r="AQ223" s="434"/>
      <c r="AR223" s="434"/>
    </row>
    <row r="224" spans="1:52" ht="15.75" hidden="1" customHeight="1">
      <c r="A224" s="390" t="s">
        <v>374</v>
      </c>
      <c r="B224" s="396" t="s">
        <v>357</v>
      </c>
      <c r="C224" s="397">
        <f t="shared" si="395"/>
        <v>0</v>
      </c>
      <c r="D224" s="396">
        <v>17697</v>
      </c>
      <c r="E224" s="396">
        <v>3.91</v>
      </c>
      <c r="F224" s="397">
        <f t="shared" si="396"/>
        <v>0</v>
      </c>
      <c r="G224" s="398">
        <f t="shared" si="400"/>
        <v>0</v>
      </c>
      <c r="H224" s="397">
        <f t="shared" si="397"/>
        <v>0</v>
      </c>
      <c r="I224" s="397">
        <f t="shared" si="397"/>
        <v>0</v>
      </c>
      <c r="J224" s="398">
        <f t="shared" si="398"/>
        <v>0</v>
      </c>
      <c r="K224" s="398">
        <f t="shared" si="399"/>
        <v>0</v>
      </c>
      <c r="L224" s="387"/>
      <c r="M224" s="387"/>
      <c r="N224" s="387"/>
      <c r="O224" s="387"/>
      <c r="P224" s="387"/>
      <c r="Q224" s="387"/>
      <c r="R224" s="387"/>
      <c r="S224" s="387"/>
      <c r="T224" s="387"/>
      <c r="U224" s="387"/>
      <c r="V224" s="387"/>
      <c r="W224" s="387"/>
      <c r="X224" s="387"/>
      <c r="Y224" s="387"/>
      <c r="Z224" s="387"/>
      <c r="AA224" s="387"/>
      <c r="AB224" s="387"/>
      <c r="AC224" s="387"/>
      <c r="AD224" s="387"/>
      <c r="AE224" s="387"/>
      <c r="AF224" s="387"/>
      <c r="AG224" s="387"/>
      <c r="AH224" s="387"/>
      <c r="AI224" s="387"/>
      <c r="AJ224" s="387"/>
      <c r="AK224" s="387"/>
      <c r="AL224" s="387"/>
      <c r="AM224" s="387"/>
      <c r="AN224" s="387"/>
      <c r="AO224" s="387"/>
      <c r="AP224" s="387"/>
      <c r="AQ224" s="434"/>
      <c r="AR224" s="434"/>
    </row>
    <row r="225" spans="1:52" ht="15.75" hidden="1" customHeight="1">
      <c r="A225" s="390"/>
      <c r="B225" s="396" t="s">
        <v>358</v>
      </c>
      <c r="C225" s="397">
        <f t="shared" si="395"/>
        <v>0</v>
      </c>
      <c r="D225" s="396">
        <v>17697</v>
      </c>
      <c r="E225" s="396">
        <v>3.97</v>
      </c>
      <c r="F225" s="397">
        <f t="shared" si="396"/>
        <v>0</v>
      </c>
      <c r="G225" s="398">
        <f t="shared" si="400"/>
        <v>0</v>
      </c>
      <c r="H225" s="397">
        <f t="shared" si="397"/>
        <v>0</v>
      </c>
      <c r="I225" s="397">
        <f t="shared" si="397"/>
        <v>0</v>
      </c>
      <c r="J225" s="398">
        <f t="shared" si="398"/>
        <v>0</v>
      </c>
      <c r="K225" s="398">
        <f t="shared" si="399"/>
        <v>0</v>
      </c>
      <c r="L225" s="387"/>
      <c r="M225" s="387"/>
      <c r="N225" s="387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  <c r="AB225" s="387"/>
      <c r="AC225" s="387"/>
      <c r="AD225" s="387"/>
      <c r="AE225" s="387"/>
      <c r="AF225" s="387"/>
      <c r="AG225" s="387"/>
      <c r="AH225" s="387"/>
      <c r="AI225" s="387"/>
      <c r="AJ225" s="387"/>
      <c r="AK225" s="387"/>
      <c r="AL225" s="387"/>
      <c r="AM225" s="387"/>
      <c r="AN225" s="387"/>
      <c r="AO225" s="387"/>
      <c r="AP225" s="387"/>
      <c r="AQ225" s="434"/>
      <c r="AR225" s="434"/>
    </row>
    <row r="226" spans="1:52" ht="15.75" hidden="1" customHeight="1">
      <c r="A226" s="390"/>
      <c r="B226" s="396" t="s">
        <v>359</v>
      </c>
      <c r="C226" s="397">
        <f t="shared" si="395"/>
        <v>0</v>
      </c>
      <c r="D226" s="396">
        <v>17697</v>
      </c>
      <c r="E226" s="396">
        <v>4.03</v>
      </c>
      <c r="F226" s="397">
        <f t="shared" si="396"/>
        <v>0</v>
      </c>
      <c r="G226" s="398">
        <f t="shared" si="400"/>
        <v>0</v>
      </c>
      <c r="H226" s="397">
        <f t="shared" si="397"/>
        <v>0</v>
      </c>
      <c r="I226" s="397">
        <f t="shared" si="397"/>
        <v>0</v>
      </c>
      <c r="J226" s="398">
        <f t="shared" si="398"/>
        <v>0</v>
      </c>
      <c r="K226" s="398">
        <f t="shared" si="399"/>
        <v>0</v>
      </c>
      <c r="L226" s="387"/>
      <c r="M226" s="387"/>
      <c r="N226" s="387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  <c r="AB226" s="387"/>
      <c r="AC226" s="387"/>
      <c r="AD226" s="387"/>
      <c r="AE226" s="387"/>
      <c r="AF226" s="387"/>
      <c r="AG226" s="387"/>
      <c r="AH226" s="387"/>
      <c r="AI226" s="387"/>
      <c r="AJ226" s="387"/>
      <c r="AK226" s="387"/>
      <c r="AL226" s="387"/>
      <c r="AM226" s="387"/>
      <c r="AN226" s="387"/>
      <c r="AO226" s="387"/>
      <c r="AP226" s="387"/>
      <c r="AQ226" s="434"/>
      <c r="AR226" s="434"/>
    </row>
    <row r="227" spans="1:52" ht="15.75" hidden="1" customHeight="1">
      <c r="A227" s="390"/>
      <c r="B227" s="396" t="s">
        <v>360</v>
      </c>
      <c r="C227" s="397">
        <f t="shared" si="395"/>
        <v>0</v>
      </c>
      <c r="D227" s="396">
        <v>17697</v>
      </c>
      <c r="E227" s="396">
        <v>4.09</v>
      </c>
      <c r="F227" s="397">
        <f t="shared" si="396"/>
        <v>0</v>
      </c>
      <c r="G227" s="398">
        <f t="shared" si="400"/>
        <v>0</v>
      </c>
      <c r="H227" s="397">
        <f t="shared" si="397"/>
        <v>0</v>
      </c>
      <c r="I227" s="397">
        <f t="shared" si="397"/>
        <v>0</v>
      </c>
      <c r="J227" s="398">
        <f t="shared" si="398"/>
        <v>0</v>
      </c>
      <c r="K227" s="398">
        <f t="shared" si="399"/>
        <v>0</v>
      </c>
      <c r="L227" s="387"/>
      <c r="M227" s="387"/>
      <c r="N227" s="387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  <c r="AC227" s="387"/>
      <c r="AD227" s="387"/>
      <c r="AE227" s="387"/>
      <c r="AF227" s="387"/>
      <c r="AG227" s="387"/>
      <c r="AH227" s="387"/>
      <c r="AI227" s="387"/>
      <c r="AJ227" s="387"/>
      <c r="AK227" s="387"/>
      <c r="AL227" s="387"/>
      <c r="AM227" s="387"/>
      <c r="AN227" s="387"/>
      <c r="AO227" s="387"/>
      <c r="AP227" s="387"/>
      <c r="AQ227" s="434"/>
      <c r="AR227" s="434"/>
    </row>
    <row r="228" spans="1:52" ht="15.75" hidden="1" customHeight="1">
      <c r="A228" s="390"/>
      <c r="B228" s="396" t="s">
        <v>361</v>
      </c>
      <c r="C228" s="397">
        <f t="shared" si="395"/>
        <v>0</v>
      </c>
      <c r="D228" s="396">
        <v>17697</v>
      </c>
      <c r="E228" s="396">
        <v>4.16</v>
      </c>
      <c r="F228" s="397">
        <f t="shared" si="396"/>
        <v>0</v>
      </c>
      <c r="G228" s="398">
        <f t="shared" si="400"/>
        <v>0</v>
      </c>
      <c r="H228" s="397">
        <f t="shared" si="397"/>
        <v>0</v>
      </c>
      <c r="I228" s="397">
        <f t="shared" si="397"/>
        <v>0</v>
      </c>
      <c r="J228" s="398">
        <f t="shared" si="398"/>
        <v>0</v>
      </c>
      <c r="K228" s="398">
        <f t="shared" si="399"/>
        <v>0</v>
      </c>
      <c r="L228" s="387"/>
      <c r="M228" s="387"/>
      <c r="N228" s="387"/>
      <c r="O228" s="387"/>
      <c r="P228" s="387"/>
      <c r="Q228" s="387"/>
      <c r="R228" s="387"/>
      <c r="S228" s="387"/>
      <c r="T228" s="387"/>
      <c r="U228" s="387"/>
      <c r="V228" s="387"/>
      <c r="W228" s="387"/>
      <c r="X228" s="387"/>
      <c r="Y228" s="387"/>
      <c r="Z228" s="387"/>
      <c r="AA228" s="387"/>
      <c r="AB228" s="387"/>
      <c r="AC228" s="387"/>
      <c r="AD228" s="387"/>
      <c r="AE228" s="387"/>
      <c r="AF228" s="387"/>
      <c r="AG228" s="387"/>
      <c r="AH228" s="387"/>
      <c r="AI228" s="387"/>
      <c r="AJ228" s="387"/>
      <c r="AK228" s="387"/>
      <c r="AL228" s="387"/>
      <c r="AM228" s="387"/>
      <c r="AN228" s="387"/>
      <c r="AO228" s="387"/>
      <c r="AP228" s="387"/>
      <c r="AQ228" s="434"/>
      <c r="AR228" s="434"/>
    </row>
    <row r="229" spans="1:52" ht="15.75" hidden="1" customHeight="1">
      <c r="A229" s="390"/>
      <c r="B229" s="396" t="s">
        <v>345</v>
      </c>
      <c r="C229" s="397">
        <f t="shared" si="395"/>
        <v>0</v>
      </c>
      <c r="D229" s="396">
        <v>17697</v>
      </c>
      <c r="E229" s="396">
        <v>4.22</v>
      </c>
      <c r="F229" s="397">
        <f t="shared" si="396"/>
        <v>0</v>
      </c>
      <c r="G229" s="398">
        <f t="shared" si="400"/>
        <v>0</v>
      </c>
      <c r="H229" s="397">
        <f t="shared" si="397"/>
        <v>0</v>
      </c>
      <c r="I229" s="397">
        <f t="shared" si="397"/>
        <v>0</v>
      </c>
      <c r="J229" s="398">
        <f t="shared" si="398"/>
        <v>0</v>
      </c>
      <c r="K229" s="398">
        <f t="shared" si="399"/>
        <v>0</v>
      </c>
      <c r="L229" s="387"/>
      <c r="M229" s="387"/>
      <c r="N229" s="387"/>
      <c r="O229" s="387"/>
      <c r="P229" s="387"/>
      <c r="Q229" s="387"/>
      <c r="R229" s="387"/>
      <c r="S229" s="387"/>
      <c r="T229" s="387"/>
      <c r="U229" s="387"/>
      <c r="V229" s="387"/>
      <c r="W229" s="387"/>
      <c r="X229" s="387"/>
      <c r="Y229" s="387"/>
      <c r="Z229" s="387"/>
      <c r="AA229" s="387"/>
      <c r="AB229" s="387"/>
      <c r="AC229" s="387"/>
      <c r="AD229" s="387"/>
      <c r="AE229" s="387"/>
      <c r="AF229" s="387"/>
      <c r="AG229" s="387"/>
      <c r="AH229" s="387"/>
      <c r="AI229" s="387"/>
      <c r="AJ229" s="387"/>
      <c r="AK229" s="387"/>
      <c r="AL229" s="387"/>
      <c r="AM229" s="387"/>
      <c r="AN229" s="387"/>
      <c r="AO229" s="387"/>
      <c r="AP229" s="387"/>
      <c r="AQ229" s="434"/>
      <c r="AR229" s="434"/>
    </row>
    <row r="230" spans="1:52" ht="15.75" hidden="1" customHeight="1">
      <c r="A230" s="425"/>
      <c r="B230" s="396" t="s">
        <v>362</v>
      </c>
      <c r="C230" s="397">
        <f t="shared" si="395"/>
        <v>0</v>
      </c>
      <c r="D230" s="396">
        <v>17697</v>
      </c>
      <c r="E230" s="396">
        <v>4.29</v>
      </c>
      <c r="F230" s="397">
        <f t="shared" si="396"/>
        <v>0</v>
      </c>
      <c r="G230" s="398">
        <f t="shared" si="400"/>
        <v>0</v>
      </c>
      <c r="H230" s="397">
        <f t="shared" si="397"/>
        <v>0</v>
      </c>
      <c r="I230" s="397">
        <f t="shared" si="397"/>
        <v>0</v>
      </c>
      <c r="J230" s="398">
        <f t="shared" si="398"/>
        <v>0</v>
      </c>
      <c r="K230" s="398">
        <f t="shared" si="399"/>
        <v>0</v>
      </c>
      <c r="L230" s="387"/>
      <c r="M230" s="387"/>
      <c r="N230" s="387"/>
      <c r="O230" s="387"/>
      <c r="P230" s="387"/>
      <c r="Q230" s="387"/>
      <c r="R230" s="387"/>
      <c r="S230" s="387"/>
      <c r="T230" s="387"/>
      <c r="U230" s="387"/>
      <c r="V230" s="387"/>
      <c r="W230" s="387"/>
      <c r="X230" s="387"/>
      <c r="Y230" s="387"/>
      <c r="Z230" s="387"/>
      <c r="AA230" s="387"/>
      <c r="AB230" s="387"/>
      <c r="AC230" s="387"/>
      <c r="AD230" s="387"/>
      <c r="AE230" s="387"/>
      <c r="AF230" s="387"/>
      <c r="AG230" s="387"/>
      <c r="AH230" s="387"/>
      <c r="AI230" s="387"/>
      <c r="AJ230" s="387"/>
      <c r="AK230" s="387"/>
      <c r="AL230" s="387"/>
      <c r="AM230" s="387"/>
      <c r="AN230" s="387"/>
      <c r="AO230" s="387"/>
      <c r="AP230" s="387"/>
      <c r="AQ230" s="434"/>
      <c r="AR230" s="434"/>
    </row>
    <row r="231" spans="1:52" s="379" customFormat="1" ht="15.75" hidden="1" customHeight="1">
      <c r="A231" s="396"/>
      <c r="B231" s="396" t="s">
        <v>348</v>
      </c>
      <c r="C231" s="397">
        <f>SUM(C220:C230)</f>
        <v>0</v>
      </c>
      <c r="D231" s="396"/>
      <c r="E231" s="396"/>
      <c r="F231" s="397">
        <f>SUM(F220:F230)</f>
        <v>0</v>
      </c>
      <c r="G231" s="398">
        <f t="shared" ref="G231:AR231" si="401">SUM(G220:G230)</f>
        <v>0</v>
      </c>
      <c r="H231" s="397">
        <f>SUM(H220:H230)</f>
        <v>0</v>
      </c>
      <c r="I231" s="397">
        <f>SUM(I220:I230)</f>
        <v>0</v>
      </c>
      <c r="J231" s="398">
        <f t="shared" si="401"/>
        <v>0</v>
      </c>
      <c r="K231" s="398">
        <f t="shared" si="401"/>
        <v>0</v>
      </c>
      <c r="L231" s="384">
        <f t="shared" si="401"/>
        <v>0</v>
      </c>
      <c r="M231" s="384">
        <f t="shared" si="401"/>
        <v>0</v>
      </c>
      <c r="N231" s="384">
        <f t="shared" si="401"/>
        <v>0</v>
      </c>
      <c r="O231" s="384">
        <f t="shared" si="401"/>
        <v>0</v>
      </c>
      <c r="P231" s="384">
        <f t="shared" si="401"/>
        <v>0</v>
      </c>
      <c r="Q231" s="384">
        <f t="shared" si="401"/>
        <v>0</v>
      </c>
      <c r="R231" s="384">
        <f t="shared" si="401"/>
        <v>0</v>
      </c>
      <c r="S231" s="384">
        <f t="shared" si="401"/>
        <v>0</v>
      </c>
      <c r="T231" s="384">
        <f t="shared" si="401"/>
        <v>0</v>
      </c>
      <c r="U231" s="384">
        <f t="shared" si="401"/>
        <v>0</v>
      </c>
      <c r="V231" s="384">
        <f t="shared" si="401"/>
        <v>0</v>
      </c>
      <c r="W231" s="384">
        <f t="shared" si="401"/>
        <v>0</v>
      </c>
      <c r="X231" s="384">
        <f t="shared" si="401"/>
        <v>0</v>
      </c>
      <c r="Y231" s="384">
        <f t="shared" si="401"/>
        <v>0</v>
      </c>
      <c r="Z231" s="384">
        <f t="shared" si="401"/>
        <v>0</v>
      </c>
      <c r="AA231" s="384">
        <f t="shared" si="401"/>
        <v>0</v>
      </c>
      <c r="AB231" s="384">
        <f t="shared" si="401"/>
        <v>0</v>
      </c>
      <c r="AC231" s="384">
        <f t="shared" si="401"/>
        <v>0</v>
      </c>
      <c r="AD231" s="384">
        <f t="shared" si="401"/>
        <v>0</v>
      </c>
      <c r="AE231" s="384">
        <f t="shared" si="401"/>
        <v>0</v>
      </c>
      <c r="AF231" s="384">
        <f t="shared" si="401"/>
        <v>0</v>
      </c>
      <c r="AG231" s="384">
        <f t="shared" si="401"/>
        <v>0</v>
      </c>
      <c r="AH231" s="384">
        <f t="shared" si="401"/>
        <v>0</v>
      </c>
      <c r="AI231" s="384">
        <f t="shared" si="401"/>
        <v>0</v>
      </c>
      <c r="AJ231" s="384">
        <f t="shared" si="401"/>
        <v>0</v>
      </c>
      <c r="AK231" s="384">
        <f t="shared" si="401"/>
        <v>0</v>
      </c>
      <c r="AL231" s="384">
        <f t="shared" si="401"/>
        <v>0</v>
      </c>
      <c r="AM231" s="384">
        <f t="shared" si="401"/>
        <v>0</v>
      </c>
      <c r="AN231" s="384">
        <f t="shared" si="401"/>
        <v>0</v>
      </c>
      <c r="AO231" s="384">
        <f t="shared" si="401"/>
        <v>0</v>
      </c>
      <c r="AP231" s="384">
        <f t="shared" si="401"/>
        <v>0</v>
      </c>
      <c r="AQ231" s="435">
        <f t="shared" si="401"/>
        <v>0</v>
      </c>
      <c r="AR231" s="435">
        <f t="shared" si="401"/>
        <v>0</v>
      </c>
      <c r="AS231" s="377"/>
      <c r="AT231" s="378"/>
      <c r="AU231" s="378"/>
      <c r="AV231" s="378"/>
      <c r="AW231" s="378"/>
      <c r="AX231" s="378"/>
      <c r="AY231" s="378"/>
      <c r="AZ231" s="378"/>
    </row>
    <row r="232" spans="1:52" s="379" customFormat="1" ht="15.75" hidden="1" customHeight="1">
      <c r="A232" s="423"/>
      <c r="B232" s="396"/>
      <c r="C232" s="396"/>
      <c r="D232" s="396"/>
      <c r="E232" s="396"/>
      <c r="F232" s="396"/>
      <c r="G232" s="424"/>
      <c r="H232" s="396"/>
      <c r="I232" s="396"/>
      <c r="J232" s="424"/>
      <c r="K232" s="398"/>
      <c r="L232" s="387"/>
      <c r="M232" s="387"/>
      <c r="N232" s="387"/>
      <c r="O232" s="387"/>
      <c r="P232" s="387"/>
      <c r="Q232" s="387"/>
      <c r="R232" s="387"/>
      <c r="S232" s="387"/>
      <c r="T232" s="387"/>
      <c r="U232" s="387"/>
      <c r="V232" s="387"/>
      <c r="W232" s="387"/>
      <c r="X232" s="387"/>
      <c r="Y232" s="387"/>
      <c r="Z232" s="387"/>
      <c r="AA232" s="387"/>
      <c r="AB232" s="387"/>
      <c r="AC232" s="387"/>
      <c r="AD232" s="387"/>
      <c r="AE232" s="387"/>
      <c r="AF232" s="387"/>
      <c r="AG232" s="387"/>
      <c r="AH232" s="387"/>
      <c r="AI232" s="387"/>
      <c r="AJ232" s="387"/>
      <c r="AK232" s="387"/>
      <c r="AL232" s="387"/>
      <c r="AM232" s="387"/>
      <c r="AN232" s="387"/>
      <c r="AO232" s="387"/>
      <c r="AP232" s="387"/>
      <c r="AQ232" s="434"/>
      <c r="AR232" s="434"/>
      <c r="AS232" s="377"/>
      <c r="AT232" s="378"/>
      <c r="AU232" s="378"/>
      <c r="AV232" s="378"/>
      <c r="AW232" s="378"/>
      <c r="AX232" s="378"/>
      <c r="AY232" s="378"/>
      <c r="AZ232" s="378"/>
    </row>
    <row r="233" spans="1:52" ht="15.75" hidden="1" customHeight="1">
      <c r="A233" s="409"/>
      <c r="B233" s="396" t="s">
        <v>353</v>
      </c>
      <c r="C233" s="397">
        <f t="shared" ref="C233:C242" si="402">L233+N233</f>
        <v>0</v>
      </c>
      <c r="D233" s="396">
        <v>17697</v>
      </c>
      <c r="E233" s="396">
        <v>3.32</v>
      </c>
      <c r="F233" s="397">
        <f t="shared" ref="F233:F242" si="403">O233+Q233</f>
        <v>0</v>
      </c>
      <c r="G233" s="398">
        <f>F233*1.75</f>
        <v>0</v>
      </c>
      <c r="H233" s="397">
        <f t="shared" ref="H233:I242" si="404">Q233+S233</f>
        <v>0</v>
      </c>
      <c r="I233" s="397">
        <f t="shared" si="404"/>
        <v>0</v>
      </c>
      <c r="J233" s="398">
        <f t="shared" ref="J233:J243" si="405">I233*1.75</f>
        <v>0</v>
      </c>
      <c r="K233" s="398">
        <f t="shared" ref="K233:K243" si="406">J233-I233</f>
        <v>0</v>
      </c>
      <c r="L233" s="387"/>
      <c r="M233" s="387"/>
      <c r="N233" s="387"/>
      <c r="O233" s="387"/>
      <c r="P233" s="387"/>
      <c r="Q233" s="387"/>
      <c r="R233" s="387"/>
      <c r="S233" s="387"/>
      <c r="T233" s="387"/>
      <c r="U233" s="387"/>
      <c r="V233" s="387"/>
      <c r="W233" s="387"/>
      <c r="X233" s="387"/>
      <c r="Y233" s="387"/>
      <c r="Z233" s="387"/>
      <c r="AA233" s="387"/>
      <c r="AB233" s="387"/>
      <c r="AC233" s="387"/>
      <c r="AD233" s="387"/>
      <c r="AE233" s="387"/>
      <c r="AF233" s="387"/>
      <c r="AG233" s="387"/>
      <c r="AH233" s="387"/>
      <c r="AI233" s="387"/>
      <c r="AJ233" s="387"/>
      <c r="AK233" s="387"/>
      <c r="AL233" s="387"/>
      <c r="AM233" s="387"/>
      <c r="AN233" s="387"/>
      <c r="AO233" s="387"/>
      <c r="AP233" s="387"/>
      <c r="AQ233" s="434"/>
      <c r="AR233" s="434"/>
    </row>
    <row r="234" spans="1:52" ht="15.75" hidden="1" customHeight="1">
      <c r="A234" s="390"/>
      <c r="B234" s="396" t="s">
        <v>354</v>
      </c>
      <c r="C234" s="397">
        <f t="shared" si="402"/>
        <v>0</v>
      </c>
      <c r="D234" s="396">
        <v>17697</v>
      </c>
      <c r="E234" s="396">
        <v>3.36</v>
      </c>
      <c r="F234" s="397">
        <f t="shared" si="403"/>
        <v>0</v>
      </c>
      <c r="G234" s="398">
        <f t="shared" ref="G234:G243" si="407">F234*1.75</f>
        <v>0</v>
      </c>
      <c r="H234" s="397">
        <f t="shared" si="404"/>
        <v>0</v>
      </c>
      <c r="I234" s="397">
        <f t="shared" si="404"/>
        <v>0</v>
      </c>
      <c r="J234" s="398">
        <f t="shared" si="405"/>
        <v>0</v>
      </c>
      <c r="K234" s="398">
        <f t="shared" si="406"/>
        <v>0</v>
      </c>
      <c r="L234" s="387"/>
      <c r="M234" s="387"/>
      <c r="N234" s="387"/>
      <c r="O234" s="387"/>
      <c r="P234" s="387"/>
      <c r="Q234" s="387"/>
      <c r="R234" s="387"/>
      <c r="S234" s="387"/>
      <c r="T234" s="387"/>
      <c r="U234" s="387"/>
      <c r="V234" s="387"/>
      <c r="W234" s="387"/>
      <c r="X234" s="387"/>
      <c r="Y234" s="387"/>
      <c r="Z234" s="387"/>
      <c r="AA234" s="387"/>
      <c r="AB234" s="387"/>
      <c r="AC234" s="387"/>
      <c r="AD234" s="387"/>
      <c r="AE234" s="387"/>
      <c r="AF234" s="387"/>
      <c r="AG234" s="387"/>
      <c r="AH234" s="387"/>
      <c r="AI234" s="387"/>
      <c r="AJ234" s="387"/>
      <c r="AK234" s="387"/>
      <c r="AL234" s="387"/>
      <c r="AM234" s="387"/>
      <c r="AN234" s="387"/>
      <c r="AO234" s="387"/>
      <c r="AP234" s="387"/>
      <c r="AQ234" s="434"/>
      <c r="AR234" s="434"/>
    </row>
    <row r="235" spans="1:52" ht="15.75" hidden="1" customHeight="1">
      <c r="A235" s="390"/>
      <c r="B235" s="396" t="s">
        <v>355</v>
      </c>
      <c r="C235" s="397">
        <f t="shared" si="402"/>
        <v>0</v>
      </c>
      <c r="D235" s="396">
        <v>17697</v>
      </c>
      <c r="E235" s="396">
        <v>3.41</v>
      </c>
      <c r="F235" s="397">
        <f t="shared" si="403"/>
        <v>0</v>
      </c>
      <c r="G235" s="398">
        <f t="shared" si="407"/>
        <v>0</v>
      </c>
      <c r="H235" s="397">
        <f t="shared" si="404"/>
        <v>0</v>
      </c>
      <c r="I235" s="397">
        <f t="shared" si="404"/>
        <v>0</v>
      </c>
      <c r="J235" s="398">
        <f t="shared" si="405"/>
        <v>0</v>
      </c>
      <c r="K235" s="398">
        <f t="shared" si="406"/>
        <v>0</v>
      </c>
      <c r="L235" s="387"/>
      <c r="M235" s="387"/>
      <c r="N235" s="387"/>
      <c r="O235" s="387"/>
      <c r="P235" s="387"/>
      <c r="Q235" s="387"/>
      <c r="R235" s="387"/>
      <c r="S235" s="387"/>
      <c r="T235" s="387"/>
      <c r="U235" s="387"/>
      <c r="V235" s="387"/>
      <c r="W235" s="387"/>
      <c r="X235" s="387"/>
      <c r="Y235" s="387"/>
      <c r="Z235" s="387"/>
      <c r="AA235" s="387"/>
      <c r="AB235" s="387"/>
      <c r="AC235" s="387"/>
      <c r="AD235" s="387"/>
      <c r="AE235" s="387"/>
      <c r="AF235" s="387"/>
      <c r="AG235" s="387"/>
      <c r="AH235" s="387"/>
      <c r="AI235" s="387"/>
      <c r="AJ235" s="387"/>
      <c r="AK235" s="387"/>
      <c r="AL235" s="387"/>
      <c r="AM235" s="387"/>
      <c r="AN235" s="387"/>
      <c r="AO235" s="387"/>
      <c r="AP235" s="387"/>
      <c r="AQ235" s="434"/>
      <c r="AR235" s="434"/>
    </row>
    <row r="236" spans="1:52" ht="15.75" hidden="1" customHeight="1">
      <c r="A236" s="390"/>
      <c r="B236" s="396" t="s">
        <v>356</v>
      </c>
      <c r="C236" s="397">
        <f t="shared" si="402"/>
        <v>0</v>
      </c>
      <c r="D236" s="396">
        <v>17697</v>
      </c>
      <c r="E236" s="396">
        <v>3.45</v>
      </c>
      <c r="F236" s="397">
        <f t="shared" si="403"/>
        <v>0</v>
      </c>
      <c r="G236" s="398">
        <f t="shared" si="407"/>
        <v>0</v>
      </c>
      <c r="H236" s="397">
        <f t="shared" si="404"/>
        <v>0</v>
      </c>
      <c r="I236" s="397">
        <f t="shared" si="404"/>
        <v>0</v>
      </c>
      <c r="J236" s="398">
        <f t="shared" si="405"/>
        <v>0</v>
      </c>
      <c r="K236" s="398">
        <f t="shared" si="406"/>
        <v>0</v>
      </c>
      <c r="L236" s="387"/>
      <c r="M236" s="387"/>
      <c r="N236" s="387"/>
      <c r="O236" s="387"/>
      <c r="P236" s="387"/>
      <c r="Q236" s="387"/>
      <c r="R236" s="387"/>
      <c r="S236" s="387"/>
      <c r="T236" s="387"/>
      <c r="U236" s="387"/>
      <c r="V236" s="387"/>
      <c r="W236" s="387"/>
      <c r="X236" s="387"/>
      <c r="Y236" s="387"/>
      <c r="Z236" s="387"/>
      <c r="AA236" s="387"/>
      <c r="AB236" s="387"/>
      <c r="AC236" s="387"/>
      <c r="AD236" s="387"/>
      <c r="AE236" s="387"/>
      <c r="AF236" s="387"/>
      <c r="AG236" s="387"/>
      <c r="AH236" s="387"/>
      <c r="AI236" s="387"/>
      <c r="AJ236" s="387"/>
      <c r="AK236" s="387"/>
      <c r="AL236" s="387"/>
      <c r="AM236" s="387"/>
      <c r="AN236" s="387"/>
      <c r="AO236" s="387"/>
      <c r="AP236" s="387"/>
      <c r="AQ236" s="434"/>
      <c r="AR236" s="434"/>
    </row>
    <row r="237" spans="1:52" ht="15.75" hidden="1" customHeight="1">
      <c r="A237" s="390" t="s">
        <v>375</v>
      </c>
      <c r="B237" s="396" t="s">
        <v>357</v>
      </c>
      <c r="C237" s="397">
        <f t="shared" si="402"/>
        <v>0</v>
      </c>
      <c r="D237" s="396">
        <v>17697</v>
      </c>
      <c r="E237" s="396">
        <v>3.49</v>
      </c>
      <c r="F237" s="397">
        <f t="shared" si="403"/>
        <v>0</v>
      </c>
      <c r="G237" s="398">
        <f t="shared" si="407"/>
        <v>0</v>
      </c>
      <c r="H237" s="397">
        <f t="shared" si="404"/>
        <v>0</v>
      </c>
      <c r="I237" s="397">
        <f t="shared" si="404"/>
        <v>0</v>
      </c>
      <c r="J237" s="398">
        <f t="shared" si="405"/>
        <v>0</v>
      </c>
      <c r="K237" s="398">
        <f t="shared" si="406"/>
        <v>0</v>
      </c>
      <c r="L237" s="387"/>
      <c r="M237" s="387"/>
      <c r="N237" s="387"/>
      <c r="O237" s="387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7"/>
      <c r="AA237" s="387"/>
      <c r="AB237" s="387"/>
      <c r="AC237" s="387"/>
      <c r="AD237" s="387"/>
      <c r="AE237" s="387"/>
      <c r="AF237" s="387"/>
      <c r="AG237" s="387"/>
      <c r="AH237" s="387"/>
      <c r="AI237" s="387"/>
      <c r="AJ237" s="387"/>
      <c r="AK237" s="387"/>
      <c r="AL237" s="387"/>
      <c r="AM237" s="387"/>
      <c r="AN237" s="387"/>
      <c r="AO237" s="387"/>
      <c r="AP237" s="387"/>
      <c r="AQ237" s="434"/>
      <c r="AR237" s="434"/>
    </row>
    <row r="238" spans="1:52" ht="15.75" hidden="1" customHeight="1">
      <c r="A238" s="390"/>
      <c r="B238" s="396" t="s">
        <v>358</v>
      </c>
      <c r="C238" s="397">
        <f t="shared" si="402"/>
        <v>0</v>
      </c>
      <c r="D238" s="396">
        <v>17697</v>
      </c>
      <c r="E238" s="396">
        <v>3.53</v>
      </c>
      <c r="F238" s="397">
        <f t="shared" si="403"/>
        <v>0</v>
      </c>
      <c r="G238" s="398">
        <f t="shared" si="407"/>
        <v>0</v>
      </c>
      <c r="H238" s="397">
        <f t="shared" si="404"/>
        <v>0</v>
      </c>
      <c r="I238" s="397">
        <f t="shared" si="404"/>
        <v>0</v>
      </c>
      <c r="J238" s="398">
        <f t="shared" si="405"/>
        <v>0</v>
      </c>
      <c r="K238" s="398">
        <f t="shared" si="406"/>
        <v>0</v>
      </c>
      <c r="L238" s="387"/>
      <c r="M238" s="387"/>
      <c r="N238" s="387"/>
      <c r="O238" s="387"/>
      <c r="P238" s="387"/>
      <c r="Q238" s="387"/>
      <c r="R238" s="387"/>
      <c r="S238" s="387"/>
      <c r="T238" s="387"/>
      <c r="U238" s="387"/>
      <c r="V238" s="387"/>
      <c r="W238" s="387"/>
      <c r="X238" s="387"/>
      <c r="Y238" s="387"/>
      <c r="Z238" s="387"/>
      <c r="AA238" s="387"/>
      <c r="AB238" s="387"/>
      <c r="AC238" s="387"/>
      <c r="AD238" s="387"/>
      <c r="AE238" s="387"/>
      <c r="AF238" s="387"/>
      <c r="AG238" s="387"/>
      <c r="AH238" s="387"/>
      <c r="AI238" s="387"/>
      <c r="AJ238" s="387"/>
      <c r="AK238" s="387"/>
      <c r="AL238" s="387"/>
      <c r="AM238" s="387"/>
      <c r="AN238" s="387"/>
      <c r="AO238" s="387"/>
      <c r="AP238" s="387"/>
      <c r="AQ238" s="434"/>
      <c r="AR238" s="434"/>
    </row>
    <row r="239" spans="1:52" ht="15.75" hidden="1" customHeight="1">
      <c r="A239" s="390"/>
      <c r="B239" s="396" t="s">
        <v>359</v>
      </c>
      <c r="C239" s="397">
        <f t="shared" si="402"/>
        <v>0</v>
      </c>
      <c r="D239" s="396">
        <v>17697</v>
      </c>
      <c r="E239" s="396">
        <v>3.57</v>
      </c>
      <c r="F239" s="397">
        <f t="shared" si="403"/>
        <v>0</v>
      </c>
      <c r="G239" s="398">
        <f t="shared" si="407"/>
        <v>0</v>
      </c>
      <c r="H239" s="397">
        <f t="shared" si="404"/>
        <v>0</v>
      </c>
      <c r="I239" s="397">
        <f t="shared" si="404"/>
        <v>0</v>
      </c>
      <c r="J239" s="398">
        <f t="shared" si="405"/>
        <v>0</v>
      </c>
      <c r="K239" s="398">
        <f t="shared" si="406"/>
        <v>0</v>
      </c>
      <c r="L239" s="387"/>
      <c r="M239" s="387"/>
      <c r="N239" s="387"/>
      <c r="O239" s="387"/>
      <c r="P239" s="387"/>
      <c r="Q239" s="387"/>
      <c r="R239" s="387"/>
      <c r="S239" s="387"/>
      <c r="T239" s="387"/>
      <c r="U239" s="387"/>
      <c r="V239" s="387"/>
      <c r="W239" s="387"/>
      <c r="X239" s="387"/>
      <c r="Y239" s="387"/>
      <c r="Z239" s="387"/>
      <c r="AA239" s="387"/>
      <c r="AB239" s="387"/>
      <c r="AC239" s="387"/>
      <c r="AD239" s="387"/>
      <c r="AE239" s="387"/>
      <c r="AF239" s="387"/>
      <c r="AG239" s="387"/>
      <c r="AH239" s="387"/>
      <c r="AI239" s="387"/>
      <c r="AJ239" s="387"/>
      <c r="AK239" s="387"/>
      <c r="AL239" s="387"/>
      <c r="AM239" s="387"/>
      <c r="AN239" s="387"/>
      <c r="AO239" s="387"/>
      <c r="AP239" s="387"/>
      <c r="AQ239" s="434"/>
      <c r="AR239" s="434"/>
    </row>
    <row r="240" spans="1:52" ht="15.75" hidden="1" customHeight="1">
      <c r="A240" s="390"/>
      <c r="B240" s="396" t="s">
        <v>360</v>
      </c>
      <c r="C240" s="397">
        <f t="shared" si="402"/>
        <v>0</v>
      </c>
      <c r="D240" s="396">
        <v>17697</v>
      </c>
      <c r="E240" s="396">
        <v>3.61</v>
      </c>
      <c r="F240" s="397">
        <f t="shared" si="403"/>
        <v>0</v>
      </c>
      <c r="G240" s="398">
        <f t="shared" si="407"/>
        <v>0</v>
      </c>
      <c r="H240" s="397">
        <f t="shared" si="404"/>
        <v>0</v>
      </c>
      <c r="I240" s="397">
        <f t="shared" si="404"/>
        <v>0</v>
      </c>
      <c r="J240" s="398">
        <f t="shared" si="405"/>
        <v>0</v>
      </c>
      <c r="K240" s="398">
        <f t="shared" si="406"/>
        <v>0</v>
      </c>
      <c r="L240" s="387"/>
      <c r="M240" s="387"/>
      <c r="N240" s="387"/>
      <c r="O240" s="387"/>
      <c r="P240" s="387"/>
      <c r="Q240" s="387"/>
      <c r="R240" s="387"/>
      <c r="S240" s="387"/>
      <c r="T240" s="387"/>
      <c r="U240" s="387"/>
      <c r="V240" s="387"/>
      <c r="W240" s="387"/>
      <c r="X240" s="387"/>
      <c r="Y240" s="387"/>
      <c r="Z240" s="387"/>
      <c r="AA240" s="387"/>
      <c r="AB240" s="387"/>
      <c r="AC240" s="387"/>
      <c r="AD240" s="387"/>
      <c r="AE240" s="387"/>
      <c r="AF240" s="387"/>
      <c r="AG240" s="387"/>
      <c r="AH240" s="387"/>
      <c r="AI240" s="387"/>
      <c r="AJ240" s="387"/>
      <c r="AK240" s="387"/>
      <c r="AL240" s="387"/>
      <c r="AM240" s="387"/>
      <c r="AN240" s="387"/>
      <c r="AO240" s="387"/>
      <c r="AP240" s="387"/>
      <c r="AQ240" s="434"/>
      <c r="AR240" s="434"/>
    </row>
    <row r="241" spans="1:58" ht="15.75" hidden="1" customHeight="1">
      <c r="A241" s="390"/>
      <c r="B241" s="396" t="s">
        <v>361</v>
      </c>
      <c r="C241" s="397">
        <f t="shared" si="402"/>
        <v>0</v>
      </c>
      <c r="D241" s="396">
        <v>17697</v>
      </c>
      <c r="E241" s="396">
        <v>3.65</v>
      </c>
      <c r="F241" s="397">
        <f t="shared" si="403"/>
        <v>0</v>
      </c>
      <c r="G241" s="398">
        <f t="shared" si="407"/>
        <v>0</v>
      </c>
      <c r="H241" s="397">
        <f t="shared" si="404"/>
        <v>0</v>
      </c>
      <c r="I241" s="397">
        <f t="shared" si="404"/>
        <v>0</v>
      </c>
      <c r="J241" s="398">
        <f t="shared" si="405"/>
        <v>0</v>
      </c>
      <c r="K241" s="398">
        <f t="shared" si="406"/>
        <v>0</v>
      </c>
      <c r="L241" s="387"/>
      <c r="M241" s="387"/>
      <c r="N241" s="387"/>
      <c r="O241" s="387"/>
      <c r="P241" s="387"/>
      <c r="Q241" s="387"/>
      <c r="R241" s="387"/>
      <c r="S241" s="387"/>
      <c r="T241" s="387"/>
      <c r="U241" s="387"/>
      <c r="V241" s="387"/>
      <c r="W241" s="387"/>
      <c r="X241" s="387"/>
      <c r="Y241" s="387"/>
      <c r="Z241" s="387"/>
      <c r="AA241" s="387"/>
      <c r="AB241" s="387"/>
      <c r="AC241" s="387"/>
      <c r="AD241" s="387"/>
      <c r="AE241" s="387"/>
      <c r="AF241" s="387"/>
      <c r="AG241" s="387"/>
      <c r="AH241" s="387"/>
      <c r="AI241" s="387"/>
      <c r="AJ241" s="387"/>
      <c r="AK241" s="387"/>
      <c r="AL241" s="387"/>
      <c r="AM241" s="387"/>
      <c r="AN241" s="387"/>
      <c r="AO241" s="387"/>
      <c r="AP241" s="387"/>
      <c r="AQ241" s="434"/>
      <c r="AR241" s="434"/>
    </row>
    <row r="242" spans="1:58" ht="15.75" hidden="1" customHeight="1">
      <c r="A242" s="390"/>
      <c r="B242" s="396" t="s">
        <v>345</v>
      </c>
      <c r="C242" s="397">
        <f t="shared" si="402"/>
        <v>0</v>
      </c>
      <c r="D242" s="396">
        <v>17697</v>
      </c>
      <c r="E242" s="396">
        <v>3.69</v>
      </c>
      <c r="F242" s="397">
        <f t="shared" si="403"/>
        <v>0</v>
      </c>
      <c r="G242" s="398">
        <f t="shared" si="407"/>
        <v>0</v>
      </c>
      <c r="H242" s="397">
        <f t="shared" si="404"/>
        <v>0</v>
      </c>
      <c r="I242" s="397">
        <f t="shared" si="404"/>
        <v>0</v>
      </c>
      <c r="J242" s="398">
        <f t="shared" si="405"/>
        <v>0</v>
      </c>
      <c r="K242" s="398">
        <f t="shared" si="406"/>
        <v>0</v>
      </c>
      <c r="L242" s="387"/>
      <c r="M242" s="387"/>
      <c r="N242" s="387"/>
      <c r="O242" s="387"/>
      <c r="P242" s="387"/>
      <c r="Q242" s="387"/>
      <c r="R242" s="387"/>
      <c r="S242" s="387"/>
      <c r="T242" s="387"/>
      <c r="U242" s="387"/>
      <c r="V242" s="387"/>
      <c r="W242" s="387"/>
      <c r="X242" s="387"/>
      <c r="Y242" s="387"/>
      <c r="Z242" s="387"/>
      <c r="AA242" s="387"/>
      <c r="AB242" s="387"/>
      <c r="AC242" s="387"/>
      <c r="AD242" s="387"/>
      <c r="AE242" s="387"/>
      <c r="AF242" s="387"/>
      <c r="AG242" s="387"/>
      <c r="AH242" s="387"/>
      <c r="AI242" s="387"/>
      <c r="AJ242" s="387"/>
      <c r="AK242" s="387"/>
      <c r="AL242" s="387"/>
      <c r="AM242" s="387"/>
      <c r="AN242" s="387"/>
      <c r="AO242" s="387"/>
      <c r="AP242" s="387"/>
      <c r="AQ242" s="434"/>
      <c r="AR242" s="434"/>
    </row>
    <row r="243" spans="1:58" ht="15.75" hidden="1" customHeight="1">
      <c r="A243" s="425"/>
      <c r="B243" s="396" t="s">
        <v>362</v>
      </c>
      <c r="C243" s="397">
        <f>L243+N243</f>
        <v>0</v>
      </c>
      <c r="D243" s="396">
        <v>17697</v>
      </c>
      <c r="E243" s="396">
        <v>3.73</v>
      </c>
      <c r="F243" s="397">
        <f>O243+Q243</f>
        <v>0</v>
      </c>
      <c r="G243" s="398">
        <f t="shared" si="407"/>
        <v>0</v>
      </c>
      <c r="H243" s="397">
        <f>Q243+S243</f>
        <v>0</v>
      </c>
      <c r="I243" s="397">
        <f>R243+T243</f>
        <v>0</v>
      </c>
      <c r="J243" s="398">
        <f t="shared" si="405"/>
        <v>0</v>
      </c>
      <c r="K243" s="398">
        <f t="shared" si="406"/>
        <v>0</v>
      </c>
      <c r="L243" s="387"/>
      <c r="M243" s="387"/>
      <c r="N243" s="387"/>
      <c r="O243" s="387"/>
      <c r="P243" s="387"/>
      <c r="Q243" s="387"/>
      <c r="R243" s="387"/>
      <c r="S243" s="387"/>
      <c r="T243" s="387"/>
      <c r="U243" s="387"/>
      <c r="V243" s="387"/>
      <c r="W243" s="387"/>
      <c r="X243" s="387"/>
      <c r="Y243" s="387"/>
      <c r="Z243" s="387"/>
      <c r="AA243" s="387"/>
      <c r="AB243" s="387"/>
      <c r="AC243" s="387"/>
      <c r="AD243" s="387"/>
      <c r="AE243" s="387"/>
      <c r="AF243" s="387"/>
      <c r="AG243" s="387"/>
      <c r="AH243" s="387"/>
      <c r="AI243" s="387"/>
      <c r="AJ243" s="387"/>
      <c r="AK243" s="387"/>
      <c r="AL243" s="387"/>
      <c r="AM243" s="387"/>
      <c r="AN243" s="387"/>
      <c r="AO243" s="387"/>
      <c r="AP243" s="387"/>
      <c r="AQ243" s="434"/>
      <c r="AR243" s="434"/>
    </row>
    <row r="244" spans="1:58" s="379" customFormat="1" ht="15.75" hidden="1" customHeight="1">
      <c r="A244" s="396"/>
      <c r="B244" s="396" t="s">
        <v>348</v>
      </c>
      <c r="C244" s="397">
        <f>SUM(C233:C243)</f>
        <v>0</v>
      </c>
      <c r="D244" s="396"/>
      <c r="E244" s="396"/>
      <c r="F244" s="397">
        <f>SUM(F233:F243)</f>
        <v>0</v>
      </c>
      <c r="G244" s="398">
        <f t="shared" ref="G244:AR244" si="408">SUM(G233:G243)</f>
        <v>0</v>
      </c>
      <c r="H244" s="397">
        <f>SUM(H233:H243)</f>
        <v>0</v>
      </c>
      <c r="I244" s="397">
        <f>SUM(I233:I243)</f>
        <v>0</v>
      </c>
      <c r="J244" s="398">
        <f t="shared" si="408"/>
        <v>0</v>
      </c>
      <c r="K244" s="398">
        <f t="shared" si="408"/>
        <v>0</v>
      </c>
      <c r="L244" s="384">
        <f t="shared" si="408"/>
        <v>0</v>
      </c>
      <c r="M244" s="384">
        <f t="shared" si="408"/>
        <v>0</v>
      </c>
      <c r="N244" s="384">
        <f t="shared" si="408"/>
        <v>0</v>
      </c>
      <c r="O244" s="384">
        <f t="shared" si="408"/>
        <v>0</v>
      </c>
      <c r="P244" s="384">
        <f t="shared" si="408"/>
        <v>0</v>
      </c>
      <c r="Q244" s="384">
        <f t="shared" si="408"/>
        <v>0</v>
      </c>
      <c r="R244" s="384">
        <f t="shared" si="408"/>
        <v>0</v>
      </c>
      <c r="S244" s="384">
        <f t="shared" si="408"/>
        <v>0</v>
      </c>
      <c r="T244" s="384">
        <f t="shared" si="408"/>
        <v>0</v>
      </c>
      <c r="U244" s="384">
        <f t="shared" si="408"/>
        <v>0</v>
      </c>
      <c r="V244" s="384">
        <f t="shared" si="408"/>
        <v>0</v>
      </c>
      <c r="W244" s="384">
        <f t="shared" si="408"/>
        <v>0</v>
      </c>
      <c r="X244" s="384">
        <f t="shared" si="408"/>
        <v>0</v>
      </c>
      <c r="Y244" s="384">
        <f t="shared" si="408"/>
        <v>0</v>
      </c>
      <c r="Z244" s="384">
        <f t="shared" si="408"/>
        <v>0</v>
      </c>
      <c r="AA244" s="384">
        <f t="shared" si="408"/>
        <v>0</v>
      </c>
      <c r="AB244" s="384">
        <f t="shared" si="408"/>
        <v>0</v>
      </c>
      <c r="AC244" s="384">
        <f t="shared" si="408"/>
        <v>0</v>
      </c>
      <c r="AD244" s="384">
        <f t="shared" si="408"/>
        <v>0</v>
      </c>
      <c r="AE244" s="384">
        <f t="shared" si="408"/>
        <v>0</v>
      </c>
      <c r="AF244" s="384">
        <f t="shared" si="408"/>
        <v>0</v>
      </c>
      <c r="AG244" s="384">
        <f t="shared" si="408"/>
        <v>0</v>
      </c>
      <c r="AH244" s="384">
        <f t="shared" si="408"/>
        <v>0</v>
      </c>
      <c r="AI244" s="384">
        <f t="shared" si="408"/>
        <v>0</v>
      </c>
      <c r="AJ244" s="384">
        <f t="shared" si="408"/>
        <v>0</v>
      </c>
      <c r="AK244" s="384">
        <f t="shared" si="408"/>
        <v>0</v>
      </c>
      <c r="AL244" s="384">
        <f t="shared" si="408"/>
        <v>0</v>
      </c>
      <c r="AM244" s="384">
        <f t="shared" si="408"/>
        <v>0</v>
      </c>
      <c r="AN244" s="384">
        <f t="shared" si="408"/>
        <v>0</v>
      </c>
      <c r="AO244" s="384">
        <f t="shared" si="408"/>
        <v>0</v>
      </c>
      <c r="AP244" s="384">
        <f t="shared" si="408"/>
        <v>0</v>
      </c>
      <c r="AQ244" s="435">
        <f t="shared" si="408"/>
        <v>0</v>
      </c>
      <c r="AR244" s="435">
        <f t="shared" si="408"/>
        <v>0</v>
      </c>
      <c r="AS244" s="377"/>
      <c r="AT244" s="378"/>
      <c r="AU244" s="378"/>
      <c r="AV244" s="378"/>
      <c r="AW244" s="378"/>
      <c r="AX244" s="378"/>
      <c r="AY244" s="378"/>
      <c r="AZ244" s="378"/>
    </row>
    <row r="245" spans="1:58" s="421" customFormat="1" ht="17.25" hidden="1" customHeight="1">
      <c r="A245" s="546" t="s">
        <v>376</v>
      </c>
      <c r="B245" s="547"/>
      <c r="C245" s="402" t="e">
        <f>C101+C114+C127+C140+C153+C166+C179+C192+C205+C218+C231+C244+C87+#REF!+#REF!+#REF!+#REF!</f>
        <v>#REF!</v>
      </c>
      <c r="D245" s="401"/>
      <c r="E245" s="401"/>
      <c r="F245" s="402" t="e">
        <f>F101+F114+F127+F140+F153+F166+F179+F192+F205+F218+F231+F244+F87+#REF!+#REF!+#REF!+#REF!</f>
        <v>#REF!</v>
      </c>
      <c r="G245" s="403"/>
      <c r="H245" s="402" t="e">
        <f>H101+H114+H127+H140+H153+H166+H179+H192+H205+H218+H231+H244+H87+#REF!+#REF!+#REF!+#REF!</f>
        <v>#REF!</v>
      </c>
      <c r="I245" s="402" t="e">
        <f>I101+I114+I127+I140+I153+I166+I179+I192+I205+I218+I231+I244+I87+#REF!+#REF!+#REF!+#REF!</f>
        <v>#REF!</v>
      </c>
      <c r="J245" s="403"/>
      <c r="K245" s="403"/>
      <c r="L245" s="403" t="e">
        <f>L101+L114+L127+L140+L153+L166+L179+L192+L205+L218+L231+L244+L87+#REF!+#REF!+#REF!+#REF!</f>
        <v>#REF!</v>
      </c>
      <c r="M245" s="403" t="e">
        <f>M101+M114+M127+M140+M153+M166+M179+M192+M205+M218+M231+M244+M87+#REF!+#REF!+#REF!+#REF!</f>
        <v>#REF!</v>
      </c>
      <c r="N245" s="403" t="e">
        <f>N101+N114+N127+N140+N153+N166+N179+N192+N205+N218+N231+N244+N87+#REF!+#REF!+#REF!+#REF!</f>
        <v>#REF!</v>
      </c>
      <c r="O245" s="403" t="e">
        <f>O101+O114+O127+O140+O153+O166+O179+O192+O205+O218+O231+O244+O87+#REF!+#REF!+#REF!+#REF!</f>
        <v>#REF!</v>
      </c>
      <c r="P245" s="403" t="e">
        <f>P101+P114+P127+P140+P153+P166+P179+P192+P205+P218+P231+P244+P87+#REF!+#REF!+#REF!+#REF!</f>
        <v>#REF!</v>
      </c>
      <c r="Q245" s="403" t="e">
        <f>Q101+Q114+Q127+Q140+Q153+Q166+Q179+Q192+Q205+Q218+Q231+Q244+Q87+#REF!+#REF!+#REF!+#REF!</f>
        <v>#REF!</v>
      </c>
      <c r="R245" s="403" t="e">
        <f>R101+R114+R127+R140+R153+R166+R179+R192+R205+R218+R231+R244+R87+#REF!+#REF!+#REF!+#REF!</f>
        <v>#REF!</v>
      </c>
      <c r="S245" s="403" t="e">
        <f>S101+S114+S127+S140+S153+S166+S179+S192+S205+S218+S231+S244+S87+#REF!+#REF!+#REF!+#REF!</f>
        <v>#REF!</v>
      </c>
      <c r="T245" s="403" t="e">
        <f>T101+T114+T127+T140+T153+T166+T179+T192+T205+T218+T231+T244+T87+#REF!+#REF!+#REF!+#REF!</f>
        <v>#REF!</v>
      </c>
      <c r="U245" s="403" t="e">
        <f>U101+U114+U127+U140+U153+U166+U179+U192+U205+U218+U231+U244+U87+#REF!+#REF!+#REF!+#REF!</f>
        <v>#REF!</v>
      </c>
      <c r="V245" s="403" t="e">
        <f>V101+V114+V127+V140+V153+V166+V179+V192+V205+V218+V231+V244+V87+#REF!+#REF!+#REF!+#REF!</f>
        <v>#REF!</v>
      </c>
      <c r="W245" s="403" t="e">
        <f>W101+W114+W127+W140+W153+W166+W179+W192+W205+W218+W231+W244+W87+#REF!+#REF!+#REF!+#REF!</f>
        <v>#REF!</v>
      </c>
      <c r="X245" s="403" t="e">
        <f>X101+X114+X127+X140+X153+X166+X179+X192+X205+X218+X231+X244+X87+#REF!+#REF!+#REF!+#REF!</f>
        <v>#REF!</v>
      </c>
      <c r="Y245" s="403" t="e">
        <f>Y101+Y114+Y127+Y140+Y153+Y166+Y179+Y192+Y205+Y218+Y231+Y244+Y87+#REF!+#REF!+#REF!+#REF!</f>
        <v>#REF!</v>
      </c>
      <c r="Z245" s="403" t="e">
        <f>Z101+Z114+Z127+Z140+Z153+Z166+Z179+Z192+Z205+Z218+Z231+Z244+Z87+#REF!+#REF!+#REF!+#REF!</f>
        <v>#REF!</v>
      </c>
      <c r="AA245" s="403" t="e">
        <f>AA101+AA114+AA127+AA140+AA153+AA166+AA179+AA192+AA205+AA218+AA231+AA244+AA87+#REF!+#REF!+#REF!+#REF!</f>
        <v>#REF!</v>
      </c>
      <c r="AB245" s="403" t="e">
        <f>AB101+AB114+AB127+AB140+AB153+AB166+AB179+AB192+AB205+AB218+AB231+AB244+AB87+#REF!+#REF!+#REF!+#REF!</f>
        <v>#REF!</v>
      </c>
      <c r="AC245" s="403" t="e">
        <f>AC101+AC114+AC127+AC140+AC153+AC166+AC179+AC192+AC205+AC218+AC231+AC244+AC87+#REF!+#REF!+#REF!+#REF!</f>
        <v>#REF!</v>
      </c>
      <c r="AD245" s="403" t="e">
        <f>AD101+AD114+AD127+AD140+AD153+AD166+AD179+AD192+AD205+AD218+AD231+AD244+AD87+#REF!+#REF!+#REF!+#REF!</f>
        <v>#REF!</v>
      </c>
      <c r="AE245" s="403" t="e">
        <f>AE101+AE114+AE127+AE140+AE153+AE166+AE179+AE192+AE205+AE218+AE231+AE244+AE87+#REF!+#REF!+#REF!+#REF!</f>
        <v>#REF!</v>
      </c>
      <c r="AF245" s="403" t="e">
        <f>AF101+AF114+AF127+AF140+AF153+AF166+AF179+AF192+AF205+AF218+AF231+AF244+AF87+#REF!+#REF!+#REF!+#REF!</f>
        <v>#REF!</v>
      </c>
      <c r="AG245" s="403" t="e">
        <f>AG101+AG114+AG127+AG140+AG153+AG166+AG179+AG192+AG205+AG218+AG231+AG244+AG87+#REF!+#REF!+#REF!+#REF!</f>
        <v>#REF!</v>
      </c>
      <c r="AH245" s="403" t="e">
        <f>AH101+AH114+AH127+AH140+AH153+AH166+AH179+AH192+AH205+AH218+AH231+AH244+AH87+#REF!+#REF!+#REF!+#REF!</f>
        <v>#REF!</v>
      </c>
      <c r="AI245" s="403" t="e">
        <f>AI101+AI114+AI127+AI140+AI153+AI166+AI179+AI192+AI205+AI218+AI231+AI244+AI87+#REF!+#REF!+#REF!+#REF!</f>
        <v>#REF!</v>
      </c>
      <c r="AJ245" s="403" t="e">
        <f>AJ101+AJ114+AJ127+AJ140+AJ153+AJ166+AJ179+AJ192+AJ205+AJ218+AJ231+AJ244+AJ87+#REF!+#REF!+#REF!+#REF!</f>
        <v>#REF!</v>
      </c>
      <c r="AK245" s="403" t="e">
        <f>AK101+AK114+AK127+AK140+AK153+AK166+AK179+AK192+AK205+AK218+AK231+AK244+AK87+#REF!+#REF!+#REF!+#REF!</f>
        <v>#REF!</v>
      </c>
      <c r="AL245" s="403" t="e">
        <f>AL101+AL114+AL127+AL140+AL153+AL166+AL179+AL192+AL205+AL218+AL231+AL244+AL87+#REF!+#REF!+#REF!+#REF!</f>
        <v>#REF!</v>
      </c>
      <c r="AM245" s="403" t="e">
        <f>AM101+AM114+AM127+AM140+AM153+AM166+AM179+AM192+AM205+AM218+AM231+AM244+AM87+#REF!+#REF!+#REF!+#REF!</f>
        <v>#REF!</v>
      </c>
      <c r="AN245" s="403" t="e">
        <f>AN101+AN114+AN127+AN140+AN153+AN166+AN179+AN192+AN205+AN218+AN231+AN244+AN87+#REF!+#REF!+#REF!+#REF!</f>
        <v>#REF!</v>
      </c>
      <c r="AO245" s="403" t="e">
        <f>AO101+AO114+AO127+AO140+AO153+AO166+AO179+AO192+AO205+AO218+AO231+AO244+AO87+#REF!+#REF!+#REF!+#REF!</f>
        <v>#REF!</v>
      </c>
      <c r="AP245" s="403" t="e">
        <f>AP101+AP114+AP127+AP140+AP153+AP166+AP179+AP192+AP205+AP218+AP231+AP244+AP87+#REF!+#REF!+#REF!+#REF!</f>
        <v>#REF!</v>
      </c>
      <c r="AQ245" s="412" t="e">
        <f>AQ101+AQ114+AQ127+AQ140+AQ153+AQ166+AQ179+AQ192+AQ205+AQ218+AQ231+AQ244+AQ87+#REF!+#REF!+#REF!+#REF!</f>
        <v>#REF!</v>
      </c>
      <c r="AR245" s="412" t="e">
        <f>AR101+AR114+AR127+AR140+AR153+AR166+AR179+AR192+AR205+AR218+AR231+AR244+AR87+#REF!+#REF!+#REF!+#REF!</f>
        <v>#REF!</v>
      </c>
      <c r="AS245" s="377"/>
      <c r="AT245" s="378"/>
      <c r="AU245" s="378"/>
      <c r="AV245" s="378"/>
      <c r="AW245" s="378"/>
      <c r="AX245" s="378"/>
      <c r="AY245" s="378"/>
      <c r="AZ245" s="378"/>
    </row>
    <row r="246" spans="1:58" s="411" customFormat="1" ht="15.75" hidden="1" customHeight="1">
      <c r="A246" s="409"/>
      <c r="B246" s="396" t="s">
        <v>353</v>
      </c>
      <c r="C246" s="397">
        <f t="shared" ref="C246:C256" si="409">L246+N246</f>
        <v>0</v>
      </c>
      <c r="D246" s="396">
        <v>17697</v>
      </c>
      <c r="E246" s="396">
        <v>4.24</v>
      </c>
      <c r="F246" s="397">
        <f t="shared" ref="F246:F256" si="410">O246+Q246</f>
        <v>0</v>
      </c>
      <c r="G246" s="398">
        <f>F246*1.75</f>
        <v>0</v>
      </c>
      <c r="H246" s="397">
        <f t="shared" ref="H246:I256" si="411">Q246+S246</f>
        <v>0</v>
      </c>
      <c r="I246" s="397">
        <f t="shared" si="411"/>
        <v>0</v>
      </c>
      <c r="J246" s="398">
        <f>I246*1.75</f>
        <v>0</v>
      </c>
      <c r="K246" s="398">
        <f t="shared" ref="K246:K256" si="412">J246-I246</f>
        <v>0</v>
      </c>
      <c r="L246" s="397"/>
      <c r="M246" s="397"/>
      <c r="N246" s="397"/>
      <c r="O246" s="397"/>
      <c r="P246" s="397"/>
      <c r="Q246" s="397"/>
      <c r="R246" s="397"/>
      <c r="S246" s="397"/>
      <c r="T246" s="397"/>
      <c r="U246" s="397"/>
      <c r="V246" s="397"/>
      <c r="W246" s="397"/>
      <c r="X246" s="397"/>
      <c r="Y246" s="397"/>
      <c r="Z246" s="397"/>
      <c r="AA246" s="397"/>
      <c r="AB246" s="397"/>
      <c r="AC246" s="397"/>
      <c r="AD246" s="397"/>
      <c r="AE246" s="397"/>
      <c r="AF246" s="397"/>
      <c r="AG246" s="397"/>
      <c r="AH246" s="397"/>
      <c r="AI246" s="397"/>
      <c r="AJ246" s="397"/>
      <c r="AK246" s="397"/>
      <c r="AL246" s="397"/>
      <c r="AM246" s="397"/>
      <c r="AN246" s="397"/>
      <c r="AO246" s="397"/>
      <c r="AP246" s="397"/>
      <c r="AQ246" s="417"/>
      <c r="AR246" s="417"/>
      <c r="AS246" s="377"/>
      <c r="AT246" s="378"/>
      <c r="AU246" s="378"/>
      <c r="AV246" s="378"/>
      <c r="AW246" s="378"/>
      <c r="AX246" s="378"/>
      <c r="AY246" s="378"/>
      <c r="AZ246" s="378"/>
      <c r="BA246" s="410"/>
      <c r="BB246" s="410"/>
      <c r="BC246" s="410"/>
      <c r="BD246" s="410"/>
      <c r="BE246" s="410"/>
      <c r="BF246" s="410"/>
    </row>
    <row r="247" spans="1:58" s="411" customFormat="1" ht="15.75" hidden="1" customHeight="1">
      <c r="A247" s="390"/>
      <c r="B247" s="396" t="s">
        <v>354</v>
      </c>
      <c r="C247" s="397">
        <f t="shared" si="409"/>
        <v>0</v>
      </c>
      <c r="D247" s="396">
        <v>17697</v>
      </c>
      <c r="E247" s="396">
        <v>4.34</v>
      </c>
      <c r="F247" s="397">
        <f t="shared" si="410"/>
        <v>0</v>
      </c>
      <c r="G247" s="398">
        <f t="shared" ref="G247:G256" si="413">F247*1.75</f>
        <v>0</v>
      </c>
      <c r="H247" s="397">
        <f t="shared" si="411"/>
        <v>0</v>
      </c>
      <c r="I247" s="397">
        <f t="shared" si="411"/>
        <v>0</v>
      </c>
      <c r="J247" s="398">
        <f t="shared" ref="J247:J256" si="414">I247*1.75</f>
        <v>0</v>
      </c>
      <c r="K247" s="398">
        <f t="shared" si="412"/>
        <v>0</v>
      </c>
      <c r="L247" s="397"/>
      <c r="M247" s="397"/>
      <c r="N247" s="397"/>
      <c r="O247" s="397"/>
      <c r="P247" s="397"/>
      <c r="Q247" s="397"/>
      <c r="R247" s="397"/>
      <c r="S247" s="397"/>
      <c r="T247" s="397"/>
      <c r="U247" s="397"/>
      <c r="V247" s="397"/>
      <c r="W247" s="397"/>
      <c r="X247" s="397"/>
      <c r="Y247" s="397"/>
      <c r="Z247" s="397"/>
      <c r="AA247" s="397"/>
      <c r="AB247" s="397"/>
      <c r="AC247" s="397"/>
      <c r="AD247" s="397"/>
      <c r="AE247" s="397"/>
      <c r="AF247" s="397"/>
      <c r="AG247" s="397"/>
      <c r="AH247" s="397"/>
      <c r="AI247" s="397"/>
      <c r="AJ247" s="397"/>
      <c r="AK247" s="397"/>
      <c r="AL247" s="397"/>
      <c r="AM247" s="397"/>
      <c r="AN247" s="397"/>
      <c r="AO247" s="397"/>
      <c r="AP247" s="397"/>
      <c r="AQ247" s="417"/>
      <c r="AR247" s="417"/>
      <c r="AS247" s="377"/>
      <c r="AT247" s="378"/>
      <c r="AU247" s="378"/>
      <c r="AV247" s="378"/>
      <c r="AW247" s="378"/>
      <c r="AX247" s="378"/>
      <c r="AY247" s="378"/>
      <c r="AZ247" s="378"/>
      <c r="BA247" s="410"/>
      <c r="BB247" s="410"/>
      <c r="BC247" s="410"/>
      <c r="BD247" s="410"/>
      <c r="BE247" s="410"/>
      <c r="BF247" s="410"/>
    </row>
    <row r="248" spans="1:58" s="411" customFormat="1" ht="15.75" hidden="1" customHeight="1">
      <c r="A248" s="390"/>
      <c r="B248" s="396" t="s">
        <v>355</v>
      </c>
      <c r="C248" s="397">
        <f t="shared" si="409"/>
        <v>0</v>
      </c>
      <c r="D248" s="396">
        <v>17697</v>
      </c>
      <c r="E248" s="396">
        <v>4.4400000000000004</v>
      </c>
      <c r="F248" s="397">
        <f t="shared" si="410"/>
        <v>0</v>
      </c>
      <c r="G248" s="398">
        <f t="shared" si="413"/>
        <v>0</v>
      </c>
      <c r="H248" s="397">
        <f t="shared" si="411"/>
        <v>0</v>
      </c>
      <c r="I248" s="397">
        <f t="shared" si="411"/>
        <v>0</v>
      </c>
      <c r="J248" s="398">
        <f t="shared" si="414"/>
        <v>0</v>
      </c>
      <c r="K248" s="398">
        <f t="shared" si="412"/>
        <v>0</v>
      </c>
      <c r="L248" s="397"/>
      <c r="M248" s="397"/>
      <c r="N248" s="397"/>
      <c r="O248" s="397"/>
      <c r="P248" s="397"/>
      <c r="Q248" s="397"/>
      <c r="R248" s="397"/>
      <c r="S248" s="397"/>
      <c r="T248" s="397"/>
      <c r="U248" s="397"/>
      <c r="V248" s="397"/>
      <c r="W248" s="397"/>
      <c r="X248" s="397"/>
      <c r="Y248" s="397"/>
      <c r="Z248" s="397"/>
      <c r="AA248" s="397"/>
      <c r="AB248" s="397"/>
      <c r="AC248" s="397"/>
      <c r="AD248" s="397"/>
      <c r="AE248" s="397"/>
      <c r="AF248" s="397"/>
      <c r="AG248" s="397"/>
      <c r="AH248" s="397"/>
      <c r="AI248" s="397"/>
      <c r="AJ248" s="397"/>
      <c r="AK248" s="397"/>
      <c r="AL248" s="397"/>
      <c r="AM248" s="397"/>
      <c r="AN248" s="397"/>
      <c r="AO248" s="397"/>
      <c r="AP248" s="397"/>
      <c r="AQ248" s="417"/>
      <c r="AR248" s="417"/>
      <c r="AS248" s="377"/>
      <c r="AT248" s="378"/>
      <c r="AU248" s="378"/>
      <c r="AV248" s="378"/>
      <c r="AW248" s="378"/>
      <c r="AX248" s="378"/>
      <c r="AY248" s="378"/>
      <c r="AZ248" s="378"/>
      <c r="BA248" s="410"/>
      <c r="BB248" s="410"/>
      <c r="BC248" s="410"/>
      <c r="BD248" s="410"/>
      <c r="BE248" s="410"/>
      <c r="BF248" s="410"/>
    </row>
    <row r="249" spans="1:58" s="411" customFormat="1" ht="15.75" hidden="1" customHeight="1">
      <c r="A249" s="390"/>
      <c r="B249" s="396" t="s">
        <v>356</v>
      </c>
      <c r="C249" s="397">
        <f t="shared" si="409"/>
        <v>0</v>
      </c>
      <c r="D249" s="396">
        <v>17697</v>
      </c>
      <c r="E249" s="396">
        <v>4.54</v>
      </c>
      <c r="F249" s="397">
        <f t="shared" si="410"/>
        <v>0</v>
      </c>
      <c r="G249" s="398">
        <f t="shared" si="413"/>
        <v>0</v>
      </c>
      <c r="H249" s="397">
        <f t="shared" si="411"/>
        <v>0</v>
      </c>
      <c r="I249" s="397">
        <f t="shared" si="411"/>
        <v>0</v>
      </c>
      <c r="J249" s="398">
        <f t="shared" si="414"/>
        <v>0</v>
      </c>
      <c r="K249" s="398">
        <f t="shared" si="412"/>
        <v>0</v>
      </c>
      <c r="L249" s="397"/>
      <c r="M249" s="397"/>
      <c r="N249" s="397"/>
      <c r="O249" s="397"/>
      <c r="P249" s="397"/>
      <c r="Q249" s="397"/>
      <c r="R249" s="397"/>
      <c r="S249" s="397"/>
      <c r="T249" s="397"/>
      <c r="U249" s="397"/>
      <c r="V249" s="397"/>
      <c r="W249" s="397"/>
      <c r="X249" s="397"/>
      <c r="Y249" s="397"/>
      <c r="Z249" s="397"/>
      <c r="AA249" s="397"/>
      <c r="AB249" s="397"/>
      <c r="AC249" s="397"/>
      <c r="AD249" s="397"/>
      <c r="AE249" s="397"/>
      <c r="AF249" s="397"/>
      <c r="AG249" s="397"/>
      <c r="AH249" s="397"/>
      <c r="AI249" s="397"/>
      <c r="AJ249" s="397"/>
      <c r="AK249" s="397"/>
      <c r="AL249" s="397"/>
      <c r="AM249" s="397"/>
      <c r="AN249" s="397"/>
      <c r="AO249" s="397"/>
      <c r="AP249" s="397"/>
      <c r="AQ249" s="417"/>
      <c r="AR249" s="417"/>
      <c r="AS249" s="377"/>
      <c r="AT249" s="378"/>
      <c r="AU249" s="378"/>
      <c r="AV249" s="378"/>
      <c r="AW249" s="378"/>
      <c r="AX249" s="378"/>
      <c r="AY249" s="378"/>
      <c r="AZ249" s="378"/>
      <c r="BA249" s="410"/>
      <c r="BB249" s="410"/>
      <c r="BC249" s="410"/>
      <c r="BD249" s="410"/>
      <c r="BE249" s="410"/>
      <c r="BF249" s="410"/>
    </row>
    <row r="250" spans="1:58" s="411" customFormat="1" ht="15.75" hidden="1" customHeight="1">
      <c r="A250" s="390" t="s">
        <v>377</v>
      </c>
      <c r="B250" s="396" t="s">
        <v>357</v>
      </c>
      <c r="C250" s="397">
        <f t="shared" si="409"/>
        <v>0</v>
      </c>
      <c r="D250" s="396">
        <v>17697</v>
      </c>
      <c r="E250" s="396">
        <v>4.6399999999999997</v>
      </c>
      <c r="F250" s="397">
        <f t="shared" si="410"/>
        <v>0</v>
      </c>
      <c r="G250" s="398">
        <f t="shared" si="413"/>
        <v>0</v>
      </c>
      <c r="H250" s="397">
        <f t="shared" si="411"/>
        <v>0</v>
      </c>
      <c r="I250" s="397">
        <f t="shared" si="411"/>
        <v>0</v>
      </c>
      <c r="J250" s="398">
        <f t="shared" si="414"/>
        <v>0</v>
      </c>
      <c r="K250" s="398">
        <f t="shared" si="412"/>
        <v>0</v>
      </c>
      <c r="L250" s="397"/>
      <c r="M250" s="397"/>
      <c r="N250" s="397"/>
      <c r="O250" s="397"/>
      <c r="P250" s="397"/>
      <c r="Q250" s="397"/>
      <c r="R250" s="397"/>
      <c r="S250" s="397"/>
      <c r="T250" s="397"/>
      <c r="U250" s="397"/>
      <c r="V250" s="397"/>
      <c r="W250" s="397"/>
      <c r="X250" s="397"/>
      <c r="Y250" s="397"/>
      <c r="Z250" s="397"/>
      <c r="AA250" s="397"/>
      <c r="AB250" s="397"/>
      <c r="AC250" s="397"/>
      <c r="AD250" s="397"/>
      <c r="AE250" s="397"/>
      <c r="AF250" s="397"/>
      <c r="AG250" s="397"/>
      <c r="AH250" s="397"/>
      <c r="AI250" s="397"/>
      <c r="AJ250" s="397"/>
      <c r="AK250" s="397"/>
      <c r="AL250" s="397"/>
      <c r="AM250" s="397"/>
      <c r="AN250" s="397"/>
      <c r="AO250" s="397"/>
      <c r="AP250" s="397"/>
      <c r="AQ250" s="417"/>
      <c r="AR250" s="417"/>
      <c r="AS250" s="377"/>
      <c r="AT250" s="378"/>
      <c r="AU250" s="378"/>
      <c r="AV250" s="378"/>
      <c r="AW250" s="378"/>
      <c r="AX250" s="378"/>
      <c r="AY250" s="378"/>
      <c r="AZ250" s="378"/>
      <c r="BA250" s="410"/>
      <c r="BB250" s="410"/>
      <c r="BC250" s="410"/>
      <c r="BD250" s="410"/>
      <c r="BE250" s="410"/>
      <c r="BF250" s="410"/>
    </row>
    <row r="251" spans="1:58" s="411" customFormat="1" ht="15.75" hidden="1" customHeight="1">
      <c r="A251" s="390"/>
      <c r="B251" s="396" t="s">
        <v>358</v>
      </c>
      <c r="C251" s="397">
        <f t="shared" si="409"/>
        <v>0</v>
      </c>
      <c r="D251" s="396">
        <v>17697</v>
      </c>
      <c r="E251" s="396">
        <v>4.75</v>
      </c>
      <c r="F251" s="397">
        <f t="shared" si="410"/>
        <v>0</v>
      </c>
      <c r="G251" s="398">
        <f t="shared" si="413"/>
        <v>0</v>
      </c>
      <c r="H251" s="397">
        <f t="shared" si="411"/>
        <v>0</v>
      </c>
      <c r="I251" s="397">
        <f t="shared" si="411"/>
        <v>0</v>
      </c>
      <c r="J251" s="398">
        <f t="shared" si="414"/>
        <v>0</v>
      </c>
      <c r="K251" s="398">
        <f t="shared" si="412"/>
        <v>0</v>
      </c>
      <c r="L251" s="397"/>
      <c r="M251" s="397"/>
      <c r="N251" s="397"/>
      <c r="O251" s="397"/>
      <c r="P251" s="397"/>
      <c r="Q251" s="397"/>
      <c r="R251" s="397"/>
      <c r="S251" s="397"/>
      <c r="T251" s="397"/>
      <c r="U251" s="397"/>
      <c r="V251" s="397"/>
      <c r="W251" s="397"/>
      <c r="X251" s="397"/>
      <c r="Y251" s="397"/>
      <c r="Z251" s="397"/>
      <c r="AA251" s="397"/>
      <c r="AB251" s="397"/>
      <c r="AC251" s="397"/>
      <c r="AD251" s="397"/>
      <c r="AE251" s="397"/>
      <c r="AF251" s="397"/>
      <c r="AG251" s="397"/>
      <c r="AH251" s="397"/>
      <c r="AI251" s="397"/>
      <c r="AJ251" s="397"/>
      <c r="AK251" s="397"/>
      <c r="AL251" s="397"/>
      <c r="AM251" s="397"/>
      <c r="AN251" s="397"/>
      <c r="AO251" s="397"/>
      <c r="AP251" s="397"/>
      <c r="AQ251" s="417"/>
      <c r="AR251" s="417"/>
      <c r="AS251" s="377"/>
      <c r="AT251" s="378"/>
      <c r="AU251" s="378"/>
      <c r="AV251" s="378"/>
      <c r="AW251" s="378"/>
      <c r="AX251" s="378"/>
      <c r="AY251" s="378"/>
      <c r="AZ251" s="378"/>
      <c r="BA251" s="410"/>
      <c r="BB251" s="410"/>
      <c r="BC251" s="410"/>
      <c r="BD251" s="410"/>
      <c r="BE251" s="410"/>
      <c r="BF251" s="410"/>
    </row>
    <row r="252" spans="1:58" s="411" customFormat="1" ht="15.75" hidden="1" customHeight="1">
      <c r="A252" s="390"/>
      <c r="B252" s="396" t="s">
        <v>359</v>
      </c>
      <c r="C252" s="397">
        <f t="shared" si="409"/>
        <v>0</v>
      </c>
      <c r="D252" s="396">
        <v>17697</v>
      </c>
      <c r="E252" s="396">
        <v>4.8600000000000003</v>
      </c>
      <c r="F252" s="397">
        <f t="shared" si="410"/>
        <v>0</v>
      </c>
      <c r="G252" s="398">
        <f t="shared" si="413"/>
        <v>0</v>
      </c>
      <c r="H252" s="397">
        <f t="shared" si="411"/>
        <v>0</v>
      </c>
      <c r="I252" s="397">
        <f t="shared" si="411"/>
        <v>0</v>
      </c>
      <c r="J252" s="398">
        <f t="shared" si="414"/>
        <v>0</v>
      </c>
      <c r="K252" s="398">
        <f t="shared" si="412"/>
        <v>0</v>
      </c>
      <c r="L252" s="397"/>
      <c r="M252" s="397"/>
      <c r="N252" s="397"/>
      <c r="O252" s="397"/>
      <c r="P252" s="397"/>
      <c r="Q252" s="397"/>
      <c r="R252" s="397"/>
      <c r="S252" s="397"/>
      <c r="T252" s="397"/>
      <c r="U252" s="397"/>
      <c r="V252" s="397"/>
      <c r="W252" s="397"/>
      <c r="X252" s="397"/>
      <c r="Y252" s="397"/>
      <c r="Z252" s="397"/>
      <c r="AA252" s="397"/>
      <c r="AB252" s="397"/>
      <c r="AC252" s="397"/>
      <c r="AD252" s="397"/>
      <c r="AE252" s="397"/>
      <c r="AF252" s="397"/>
      <c r="AG252" s="397"/>
      <c r="AH252" s="397"/>
      <c r="AI252" s="397"/>
      <c r="AJ252" s="397"/>
      <c r="AK252" s="397"/>
      <c r="AL252" s="397"/>
      <c r="AM252" s="397"/>
      <c r="AN252" s="397"/>
      <c r="AO252" s="397"/>
      <c r="AP252" s="397"/>
      <c r="AQ252" s="417"/>
      <c r="AR252" s="417"/>
      <c r="AS252" s="377"/>
      <c r="AT252" s="378"/>
      <c r="AU252" s="378"/>
      <c r="AV252" s="378"/>
      <c r="AW252" s="378"/>
      <c r="AX252" s="378"/>
      <c r="AY252" s="378"/>
      <c r="AZ252" s="378"/>
      <c r="BA252" s="410"/>
      <c r="BB252" s="410"/>
      <c r="BC252" s="410"/>
      <c r="BD252" s="410"/>
      <c r="BE252" s="410"/>
      <c r="BF252" s="410"/>
    </row>
    <row r="253" spans="1:58" s="411" customFormat="1" ht="15.75" hidden="1" customHeight="1">
      <c r="A253" s="390"/>
      <c r="B253" s="396" t="s">
        <v>360</v>
      </c>
      <c r="C253" s="397">
        <f t="shared" si="409"/>
        <v>0</v>
      </c>
      <c r="D253" s="396">
        <v>17697</v>
      </c>
      <c r="E253" s="396">
        <v>4.9800000000000004</v>
      </c>
      <c r="F253" s="397">
        <f t="shared" si="410"/>
        <v>0</v>
      </c>
      <c r="G253" s="398">
        <f t="shared" si="413"/>
        <v>0</v>
      </c>
      <c r="H253" s="397">
        <f t="shared" si="411"/>
        <v>0</v>
      </c>
      <c r="I253" s="397">
        <f t="shared" si="411"/>
        <v>0</v>
      </c>
      <c r="J253" s="398">
        <f t="shared" si="414"/>
        <v>0</v>
      </c>
      <c r="K253" s="398">
        <f t="shared" si="412"/>
        <v>0</v>
      </c>
      <c r="L253" s="397"/>
      <c r="M253" s="397"/>
      <c r="N253" s="397"/>
      <c r="O253" s="397"/>
      <c r="P253" s="397"/>
      <c r="Q253" s="397"/>
      <c r="R253" s="397"/>
      <c r="S253" s="397"/>
      <c r="T253" s="397"/>
      <c r="U253" s="397"/>
      <c r="V253" s="397"/>
      <c r="W253" s="397"/>
      <c r="X253" s="397"/>
      <c r="Y253" s="397"/>
      <c r="Z253" s="397"/>
      <c r="AA253" s="397"/>
      <c r="AB253" s="397"/>
      <c r="AC253" s="397"/>
      <c r="AD253" s="397"/>
      <c r="AE253" s="397"/>
      <c r="AF253" s="397"/>
      <c r="AG253" s="397"/>
      <c r="AH253" s="397"/>
      <c r="AI253" s="397"/>
      <c r="AJ253" s="397"/>
      <c r="AK253" s="397"/>
      <c r="AL253" s="397"/>
      <c r="AM253" s="397"/>
      <c r="AN253" s="397"/>
      <c r="AO253" s="397"/>
      <c r="AP253" s="397"/>
      <c r="AQ253" s="417"/>
      <c r="AR253" s="417"/>
      <c r="AS253" s="377"/>
      <c r="AT253" s="378"/>
      <c r="AU253" s="378"/>
      <c r="AV253" s="378"/>
      <c r="AW253" s="378"/>
      <c r="AX253" s="378"/>
      <c r="AY253" s="378"/>
      <c r="AZ253" s="378"/>
      <c r="BA253" s="410"/>
      <c r="BB253" s="410"/>
      <c r="BC253" s="410"/>
      <c r="BD253" s="410"/>
      <c r="BE253" s="410"/>
      <c r="BF253" s="410"/>
    </row>
    <row r="254" spans="1:58" s="411" customFormat="1" ht="15.75" hidden="1" customHeight="1">
      <c r="A254" s="390"/>
      <c r="B254" s="396" t="s">
        <v>361</v>
      </c>
      <c r="C254" s="397">
        <f t="shared" si="409"/>
        <v>0</v>
      </c>
      <c r="D254" s="396">
        <v>17697</v>
      </c>
      <c r="E254" s="396">
        <v>5.09</v>
      </c>
      <c r="F254" s="397">
        <f t="shared" si="410"/>
        <v>0</v>
      </c>
      <c r="G254" s="398">
        <f t="shared" si="413"/>
        <v>0</v>
      </c>
      <c r="H254" s="397">
        <f t="shared" si="411"/>
        <v>0</v>
      </c>
      <c r="I254" s="397">
        <f t="shared" si="411"/>
        <v>0</v>
      </c>
      <c r="J254" s="398">
        <f t="shared" si="414"/>
        <v>0</v>
      </c>
      <c r="K254" s="398">
        <f t="shared" si="412"/>
        <v>0</v>
      </c>
      <c r="L254" s="397"/>
      <c r="M254" s="397"/>
      <c r="N254" s="397"/>
      <c r="O254" s="397"/>
      <c r="P254" s="397"/>
      <c r="Q254" s="397"/>
      <c r="R254" s="397"/>
      <c r="S254" s="397"/>
      <c r="T254" s="397"/>
      <c r="U254" s="397"/>
      <c r="V254" s="397"/>
      <c r="W254" s="397"/>
      <c r="X254" s="397"/>
      <c r="Y254" s="397"/>
      <c r="Z254" s="397"/>
      <c r="AA254" s="397"/>
      <c r="AB254" s="397"/>
      <c r="AC254" s="397"/>
      <c r="AD254" s="397"/>
      <c r="AE254" s="397"/>
      <c r="AF254" s="397"/>
      <c r="AG254" s="397"/>
      <c r="AH254" s="397"/>
      <c r="AI254" s="397"/>
      <c r="AJ254" s="397"/>
      <c r="AK254" s="397"/>
      <c r="AL254" s="397"/>
      <c r="AM254" s="397"/>
      <c r="AN254" s="397"/>
      <c r="AO254" s="397"/>
      <c r="AP254" s="397"/>
      <c r="AQ254" s="417"/>
      <c r="AR254" s="417"/>
      <c r="AS254" s="377"/>
      <c r="AT254" s="378"/>
      <c r="AU254" s="378"/>
      <c r="AV254" s="378"/>
      <c r="AW254" s="378"/>
      <c r="AX254" s="378"/>
      <c r="AY254" s="378"/>
      <c r="AZ254" s="378"/>
      <c r="BA254" s="410"/>
      <c r="BB254" s="410"/>
      <c r="BC254" s="410"/>
      <c r="BD254" s="410"/>
      <c r="BE254" s="410"/>
      <c r="BF254" s="410"/>
    </row>
    <row r="255" spans="1:58" s="411" customFormat="1" ht="15.75" hidden="1" customHeight="1">
      <c r="A255" s="390"/>
      <c r="B255" s="396" t="s">
        <v>345</v>
      </c>
      <c r="C255" s="397">
        <f t="shared" si="409"/>
        <v>0</v>
      </c>
      <c r="D255" s="396">
        <v>17697</v>
      </c>
      <c r="E255" s="396">
        <v>5.18</v>
      </c>
      <c r="F255" s="397">
        <f t="shared" si="410"/>
        <v>0</v>
      </c>
      <c r="G255" s="398">
        <f t="shared" si="413"/>
        <v>0</v>
      </c>
      <c r="H255" s="397">
        <f t="shared" si="411"/>
        <v>0</v>
      </c>
      <c r="I255" s="397">
        <f t="shared" si="411"/>
        <v>0</v>
      </c>
      <c r="J255" s="398">
        <f t="shared" si="414"/>
        <v>0</v>
      </c>
      <c r="K255" s="398">
        <f t="shared" si="412"/>
        <v>0</v>
      </c>
      <c r="L255" s="397"/>
      <c r="M255" s="397"/>
      <c r="N255" s="397"/>
      <c r="O255" s="397"/>
      <c r="P255" s="397"/>
      <c r="Q255" s="397"/>
      <c r="R255" s="397"/>
      <c r="S255" s="397"/>
      <c r="T255" s="397"/>
      <c r="U255" s="397"/>
      <c r="V255" s="397"/>
      <c r="W255" s="397"/>
      <c r="X255" s="397"/>
      <c r="Y255" s="397"/>
      <c r="Z255" s="397"/>
      <c r="AA255" s="397"/>
      <c r="AB255" s="397"/>
      <c r="AC255" s="397"/>
      <c r="AD255" s="397"/>
      <c r="AE255" s="397"/>
      <c r="AF255" s="397"/>
      <c r="AG255" s="397"/>
      <c r="AH255" s="397"/>
      <c r="AI255" s="397"/>
      <c r="AJ255" s="397"/>
      <c r="AK255" s="397"/>
      <c r="AL255" s="397"/>
      <c r="AM255" s="397"/>
      <c r="AN255" s="397"/>
      <c r="AO255" s="397"/>
      <c r="AP255" s="397"/>
      <c r="AQ255" s="417"/>
      <c r="AR255" s="417"/>
      <c r="AS255" s="377"/>
      <c r="AT255" s="378"/>
      <c r="AU255" s="378"/>
      <c r="AV255" s="378"/>
      <c r="AW255" s="378"/>
      <c r="AX255" s="378"/>
      <c r="AY255" s="378"/>
      <c r="AZ255" s="378"/>
      <c r="BA255" s="410"/>
      <c r="BB255" s="410"/>
      <c r="BC255" s="410"/>
      <c r="BD255" s="410"/>
      <c r="BE255" s="410"/>
      <c r="BF255" s="410"/>
    </row>
    <row r="256" spans="1:58" s="411" customFormat="1" ht="15.75" hidden="1" customHeight="1">
      <c r="A256" s="425"/>
      <c r="B256" s="396" t="s">
        <v>362</v>
      </c>
      <c r="C256" s="397">
        <f t="shared" si="409"/>
        <v>0</v>
      </c>
      <c r="D256" s="396">
        <v>17697</v>
      </c>
      <c r="E256" s="396">
        <v>5.31</v>
      </c>
      <c r="F256" s="397">
        <f t="shared" si="410"/>
        <v>0</v>
      </c>
      <c r="G256" s="398">
        <f t="shared" si="413"/>
        <v>0</v>
      </c>
      <c r="H256" s="397">
        <f t="shared" si="411"/>
        <v>0</v>
      </c>
      <c r="I256" s="397">
        <f t="shared" si="411"/>
        <v>0</v>
      </c>
      <c r="J256" s="398">
        <f t="shared" si="414"/>
        <v>0</v>
      </c>
      <c r="K256" s="398">
        <f t="shared" si="412"/>
        <v>0</v>
      </c>
      <c r="L256" s="397"/>
      <c r="M256" s="397"/>
      <c r="N256" s="397"/>
      <c r="O256" s="397"/>
      <c r="P256" s="397"/>
      <c r="Q256" s="397"/>
      <c r="R256" s="397"/>
      <c r="S256" s="397"/>
      <c r="T256" s="397"/>
      <c r="U256" s="397"/>
      <c r="V256" s="397"/>
      <c r="W256" s="397"/>
      <c r="X256" s="397"/>
      <c r="Y256" s="397"/>
      <c r="Z256" s="397"/>
      <c r="AA256" s="397"/>
      <c r="AB256" s="397"/>
      <c r="AC256" s="397"/>
      <c r="AD256" s="397"/>
      <c r="AE256" s="397"/>
      <c r="AF256" s="397"/>
      <c r="AG256" s="397"/>
      <c r="AH256" s="397"/>
      <c r="AI256" s="397"/>
      <c r="AJ256" s="397"/>
      <c r="AK256" s="397"/>
      <c r="AL256" s="397"/>
      <c r="AM256" s="397"/>
      <c r="AN256" s="397"/>
      <c r="AO256" s="397"/>
      <c r="AP256" s="397"/>
      <c r="AQ256" s="417"/>
      <c r="AR256" s="417"/>
      <c r="AS256" s="377"/>
      <c r="AT256" s="378"/>
      <c r="AU256" s="378"/>
      <c r="AV256" s="378"/>
      <c r="AW256" s="378"/>
      <c r="AX256" s="378"/>
      <c r="AY256" s="378"/>
      <c r="AZ256" s="378"/>
      <c r="BA256" s="410"/>
      <c r="BB256" s="410"/>
      <c r="BC256" s="410"/>
      <c r="BD256" s="410"/>
      <c r="BE256" s="410"/>
      <c r="BF256" s="410"/>
    </row>
    <row r="257" spans="1:58" s="410" customFormat="1" ht="15.75" hidden="1" customHeight="1">
      <c r="A257" s="396"/>
      <c r="B257" s="396" t="s">
        <v>348</v>
      </c>
      <c r="C257" s="397">
        <f>SUM(C246:C256)</f>
        <v>0</v>
      </c>
      <c r="D257" s="396"/>
      <c r="E257" s="398"/>
      <c r="F257" s="397">
        <f>SUM(F246:F256)</f>
        <v>0</v>
      </c>
      <c r="G257" s="398">
        <f t="shared" ref="G257:AR257" si="415">SUM(G246:G256)</f>
        <v>0</v>
      </c>
      <c r="H257" s="397">
        <f>SUM(H246:H256)</f>
        <v>0</v>
      </c>
      <c r="I257" s="397">
        <f>SUM(I246:I256)</f>
        <v>0</v>
      </c>
      <c r="J257" s="398">
        <f t="shared" si="415"/>
        <v>0</v>
      </c>
      <c r="K257" s="398">
        <f t="shared" si="415"/>
        <v>0</v>
      </c>
      <c r="L257" s="399">
        <f t="shared" si="415"/>
        <v>0</v>
      </c>
      <c r="M257" s="399">
        <f t="shared" si="415"/>
        <v>0</v>
      </c>
      <c r="N257" s="399">
        <f t="shared" si="415"/>
        <v>0</v>
      </c>
      <c r="O257" s="399">
        <f t="shared" si="415"/>
        <v>0</v>
      </c>
      <c r="P257" s="399">
        <f t="shared" si="415"/>
        <v>0</v>
      </c>
      <c r="Q257" s="399">
        <f t="shared" si="415"/>
        <v>0</v>
      </c>
      <c r="R257" s="399">
        <f t="shared" si="415"/>
        <v>0</v>
      </c>
      <c r="S257" s="399">
        <f t="shared" si="415"/>
        <v>0</v>
      </c>
      <c r="T257" s="399">
        <f t="shared" si="415"/>
        <v>0</v>
      </c>
      <c r="U257" s="399">
        <f t="shared" si="415"/>
        <v>0</v>
      </c>
      <c r="V257" s="399">
        <f t="shared" si="415"/>
        <v>0</v>
      </c>
      <c r="W257" s="399">
        <f t="shared" si="415"/>
        <v>0</v>
      </c>
      <c r="X257" s="399">
        <f t="shared" si="415"/>
        <v>0</v>
      </c>
      <c r="Y257" s="399">
        <f t="shared" si="415"/>
        <v>0</v>
      </c>
      <c r="Z257" s="399">
        <f t="shared" si="415"/>
        <v>0</v>
      </c>
      <c r="AA257" s="399">
        <f t="shared" si="415"/>
        <v>0</v>
      </c>
      <c r="AB257" s="399">
        <f t="shared" si="415"/>
        <v>0</v>
      </c>
      <c r="AC257" s="399">
        <f t="shared" si="415"/>
        <v>0</v>
      </c>
      <c r="AD257" s="399">
        <f t="shared" si="415"/>
        <v>0</v>
      </c>
      <c r="AE257" s="399">
        <f t="shared" si="415"/>
        <v>0</v>
      </c>
      <c r="AF257" s="399">
        <f t="shared" si="415"/>
        <v>0</v>
      </c>
      <c r="AG257" s="399">
        <f t="shared" si="415"/>
        <v>0</v>
      </c>
      <c r="AH257" s="399">
        <f t="shared" si="415"/>
        <v>0</v>
      </c>
      <c r="AI257" s="399">
        <f t="shared" si="415"/>
        <v>0</v>
      </c>
      <c r="AJ257" s="399">
        <f t="shared" si="415"/>
        <v>0</v>
      </c>
      <c r="AK257" s="399">
        <f t="shared" si="415"/>
        <v>0</v>
      </c>
      <c r="AL257" s="399">
        <f t="shared" si="415"/>
        <v>0</v>
      </c>
      <c r="AM257" s="399">
        <f t="shared" si="415"/>
        <v>0</v>
      </c>
      <c r="AN257" s="399">
        <f t="shared" si="415"/>
        <v>0</v>
      </c>
      <c r="AO257" s="399">
        <f t="shared" si="415"/>
        <v>0</v>
      </c>
      <c r="AP257" s="399">
        <f t="shared" si="415"/>
        <v>0</v>
      </c>
      <c r="AQ257" s="417">
        <f t="shared" si="415"/>
        <v>0</v>
      </c>
      <c r="AR257" s="417">
        <f t="shared" si="415"/>
        <v>0</v>
      </c>
      <c r="AS257" s="377"/>
      <c r="AT257" s="378"/>
      <c r="AU257" s="378"/>
      <c r="AV257" s="378"/>
      <c r="AW257" s="378"/>
      <c r="AX257" s="378"/>
      <c r="AY257" s="378"/>
      <c r="AZ257" s="378"/>
    </row>
    <row r="258" spans="1:58" s="410" customFormat="1" ht="15.75" hidden="1" customHeight="1">
      <c r="A258" s="377"/>
      <c r="B258" s="377"/>
      <c r="C258" s="436"/>
      <c r="D258" s="377"/>
      <c r="E258" s="377"/>
      <c r="F258" s="436"/>
      <c r="G258" s="398"/>
      <c r="H258" s="436"/>
      <c r="I258" s="436"/>
      <c r="J258" s="398"/>
      <c r="K258" s="398"/>
      <c r="L258" s="397"/>
      <c r="M258" s="397"/>
      <c r="N258" s="397"/>
      <c r="O258" s="397"/>
      <c r="P258" s="397"/>
      <c r="Q258" s="397"/>
      <c r="R258" s="397"/>
      <c r="S258" s="397"/>
      <c r="T258" s="397"/>
      <c r="U258" s="397"/>
      <c r="V258" s="397"/>
      <c r="W258" s="397"/>
      <c r="X258" s="397"/>
      <c r="Y258" s="397"/>
      <c r="Z258" s="397"/>
      <c r="AA258" s="397"/>
      <c r="AB258" s="397"/>
      <c r="AC258" s="397"/>
      <c r="AD258" s="397"/>
      <c r="AE258" s="397"/>
      <c r="AF258" s="397"/>
      <c r="AG258" s="397"/>
      <c r="AH258" s="397"/>
      <c r="AI258" s="397"/>
      <c r="AJ258" s="397"/>
      <c r="AK258" s="397"/>
      <c r="AL258" s="397"/>
      <c r="AM258" s="397"/>
      <c r="AN258" s="397"/>
      <c r="AO258" s="397"/>
      <c r="AP258" s="397"/>
      <c r="AQ258" s="417"/>
      <c r="AR258" s="417"/>
      <c r="AS258" s="377"/>
      <c r="AT258" s="378"/>
      <c r="AU258" s="378"/>
      <c r="AV258" s="378"/>
      <c r="AW258" s="378"/>
      <c r="AX258" s="378"/>
      <c r="AY258" s="378"/>
      <c r="AZ258" s="378"/>
    </row>
    <row r="259" spans="1:58" s="411" customFormat="1" ht="15.75" hidden="1" customHeight="1">
      <c r="A259" s="409"/>
      <c r="B259" s="396" t="s">
        <v>353</v>
      </c>
      <c r="C259" s="397">
        <f t="shared" ref="C259:C269" si="416">L259+N259</f>
        <v>0</v>
      </c>
      <c r="D259" s="396">
        <v>17697</v>
      </c>
      <c r="E259" s="396">
        <v>4.0999999999999996</v>
      </c>
      <c r="F259" s="397">
        <f t="shared" ref="F259:F269" si="417">O259+Q259</f>
        <v>0</v>
      </c>
      <c r="G259" s="398">
        <f>F259*1.75</f>
        <v>0</v>
      </c>
      <c r="H259" s="397">
        <f t="shared" ref="H259:I269" si="418">Q259+S259</f>
        <v>0</v>
      </c>
      <c r="I259" s="397">
        <f t="shared" si="418"/>
        <v>0</v>
      </c>
      <c r="J259" s="398">
        <f>I259*1.75</f>
        <v>0</v>
      </c>
      <c r="K259" s="398">
        <f t="shared" ref="K259:K269" si="419">J259-I259</f>
        <v>0</v>
      </c>
      <c r="L259" s="397"/>
      <c r="M259" s="397"/>
      <c r="N259" s="397"/>
      <c r="O259" s="397"/>
      <c r="P259" s="397"/>
      <c r="Q259" s="397"/>
      <c r="R259" s="397"/>
      <c r="S259" s="397"/>
      <c r="T259" s="397"/>
      <c r="U259" s="397"/>
      <c r="V259" s="397"/>
      <c r="W259" s="397"/>
      <c r="X259" s="397"/>
      <c r="Y259" s="397"/>
      <c r="Z259" s="397"/>
      <c r="AA259" s="397"/>
      <c r="AB259" s="397"/>
      <c r="AC259" s="397"/>
      <c r="AD259" s="397"/>
      <c r="AE259" s="397"/>
      <c r="AF259" s="397"/>
      <c r="AG259" s="397"/>
      <c r="AH259" s="397"/>
      <c r="AI259" s="397"/>
      <c r="AJ259" s="397"/>
      <c r="AK259" s="397"/>
      <c r="AL259" s="397"/>
      <c r="AM259" s="397"/>
      <c r="AN259" s="397"/>
      <c r="AO259" s="397"/>
      <c r="AP259" s="397"/>
      <c r="AQ259" s="417"/>
      <c r="AR259" s="417"/>
      <c r="AS259" s="377"/>
      <c r="AT259" s="378"/>
      <c r="AU259" s="378"/>
      <c r="AV259" s="378"/>
      <c r="AW259" s="378"/>
      <c r="AX259" s="378"/>
      <c r="AY259" s="378"/>
      <c r="AZ259" s="378"/>
      <c r="BA259" s="410"/>
      <c r="BB259" s="410"/>
      <c r="BC259" s="410"/>
      <c r="BD259" s="410"/>
      <c r="BE259" s="410"/>
      <c r="BF259" s="410"/>
    </row>
    <row r="260" spans="1:58" s="411" customFormat="1" ht="15.75" hidden="1" customHeight="1">
      <c r="A260" s="390"/>
      <c r="B260" s="396" t="s">
        <v>354</v>
      </c>
      <c r="C260" s="397">
        <f t="shared" si="416"/>
        <v>0</v>
      </c>
      <c r="D260" s="396">
        <v>17697</v>
      </c>
      <c r="E260" s="396">
        <v>4.1399999999999997</v>
      </c>
      <c r="F260" s="397">
        <f t="shared" si="417"/>
        <v>0</v>
      </c>
      <c r="G260" s="398">
        <f t="shared" ref="G260:G269" si="420">F260*1.75</f>
        <v>0</v>
      </c>
      <c r="H260" s="397">
        <f t="shared" si="418"/>
        <v>0</v>
      </c>
      <c r="I260" s="397">
        <f t="shared" si="418"/>
        <v>0</v>
      </c>
      <c r="J260" s="398">
        <f t="shared" ref="J260:J269" si="421">I260*1.75</f>
        <v>0</v>
      </c>
      <c r="K260" s="398">
        <f t="shared" si="419"/>
        <v>0</v>
      </c>
      <c r="L260" s="397"/>
      <c r="M260" s="397"/>
      <c r="N260" s="397"/>
      <c r="O260" s="397"/>
      <c r="P260" s="397"/>
      <c r="Q260" s="397"/>
      <c r="R260" s="397"/>
      <c r="S260" s="397"/>
      <c r="T260" s="397"/>
      <c r="U260" s="397"/>
      <c r="V260" s="397"/>
      <c r="W260" s="397"/>
      <c r="X260" s="397"/>
      <c r="Y260" s="397"/>
      <c r="Z260" s="397"/>
      <c r="AA260" s="397"/>
      <c r="AB260" s="397"/>
      <c r="AC260" s="397"/>
      <c r="AD260" s="397"/>
      <c r="AE260" s="397"/>
      <c r="AF260" s="397"/>
      <c r="AG260" s="397"/>
      <c r="AH260" s="397"/>
      <c r="AI260" s="397"/>
      <c r="AJ260" s="397"/>
      <c r="AK260" s="397"/>
      <c r="AL260" s="397"/>
      <c r="AM260" s="397"/>
      <c r="AN260" s="397"/>
      <c r="AO260" s="397"/>
      <c r="AP260" s="397"/>
      <c r="AQ260" s="417"/>
      <c r="AR260" s="417"/>
      <c r="AS260" s="377"/>
      <c r="AT260" s="378"/>
      <c r="AU260" s="378"/>
      <c r="AV260" s="378"/>
      <c r="AW260" s="378"/>
      <c r="AX260" s="378"/>
      <c r="AY260" s="378"/>
      <c r="AZ260" s="378"/>
      <c r="BA260" s="410"/>
      <c r="BB260" s="410"/>
      <c r="BC260" s="410"/>
      <c r="BD260" s="410"/>
      <c r="BE260" s="410"/>
      <c r="BF260" s="410"/>
    </row>
    <row r="261" spans="1:58" s="411" customFormat="1" ht="15.75" hidden="1" customHeight="1">
      <c r="A261" s="390"/>
      <c r="B261" s="396" t="s">
        <v>355</v>
      </c>
      <c r="C261" s="397">
        <f t="shared" si="416"/>
        <v>0</v>
      </c>
      <c r="D261" s="396">
        <v>17697</v>
      </c>
      <c r="E261" s="396">
        <v>4.1900000000000004</v>
      </c>
      <c r="F261" s="397">
        <f t="shared" si="417"/>
        <v>0</v>
      </c>
      <c r="G261" s="398">
        <f t="shared" si="420"/>
        <v>0</v>
      </c>
      <c r="H261" s="397">
        <f t="shared" si="418"/>
        <v>0</v>
      </c>
      <c r="I261" s="397">
        <f t="shared" si="418"/>
        <v>0</v>
      </c>
      <c r="J261" s="398">
        <f t="shared" si="421"/>
        <v>0</v>
      </c>
      <c r="K261" s="398">
        <f t="shared" si="419"/>
        <v>0</v>
      </c>
      <c r="L261" s="397"/>
      <c r="M261" s="397"/>
      <c r="N261" s="397"/>
      <c r="O261" s="397"/>
      <c r="P261" s="397"/>
      <c r="Q261" s="397"/>
      <c r="R261" s="397"/>
      <c r="S261" s="397"/>
      <c r="T261" s="397"/>
      <c r="U261" s="397"/>
      <c r="V261" s="397"/>
      <c r="W261" s="397"/>
      <c r="X261" s="397"/>
      <c r="Y261" s="397"/>
      <c r="Z261" s="397"/>
      <c r="AA261" s="397"/>
      <c r="AB261" s="397"/>
      <c r="AC261" s="397"/>
      <c r="AD261" s="397"/>
      <c r="AE261" s="397"/>
      <c r="AF261" s="397"/>
      <c r="AG261" s="397"/>
      <c r="AH261" s="397"/>
      <c r="AI261" s="397"/>
      <c r="AJ261" s="397"/>
      <c r="AK261" s="397"/>
      <c r="AL261" s="397"/>
      <c r="AM261" s="397"/>
      <c r="AN261" s="397"/>
      <c r="AO261" s="397"/>
      <c r="AP261" s="397"/>
      <c r="AQ261" s="417"/>
      <c r="AR261" s="417"/>
      <c r="AS261" s="377"/>
      <c r="AT261" s="378"/>
      <c r="AU261" s="378"/>
      <c r="AV261" s="378"/>
      <c r="AW261" s="378"/>
      <c r="AX261" s="378"/>
      <c r="AY261" s="378"/>
      <c r="AZ261" s="378"/>
      <c r="BA261" s="410"/>
      <c r="BB261" s="410"/>
      <c r="BC261" s="410"/>
      <c r="BD261" s="410"/>
      <c r="BE261" s="410"/>
      <c r="BF261" s="410"/>
    </row>
    <row r="262" spans="1:58" s="411" customFormat="1" ht="15.75" hidden="1" customHeight="1">
      <c r="A262" s="390"/>
      <c r="B262" s="396" t="s">
        <v>356</v>
      </c>
      <c r="C262" s="397">
        <f t="shared" si="416"/>
        <v>0</v>
      </c>
      <c r="D262" s="396">
        <v>17697</v>
      </c>
      <c r="E262" s="396">
        <v>4.2300000000000004</v>
      </c>
      <c r="F262" s="397">
        <f t="shared" si="417"/>
        <v>0</v>
      </c>
      <c r="G262" s="398">
        <f t="shared" si="420"/>
        <v>0</v>
      </c>
      <c r="H262" s="397">
        <f t="shared" si="418"/>
        <v>0</v>
      </c>
      <c r="I262" s="397">
        <f t="shared" si="418"/>
        <v>0</v>
      </c>
      <c r="J262" s="398">
        <f t="shared" si="421"/>
        <v>0</v>
      </c>
      <c r="K262" s="398">
        <f t="shared" si="419"/>
        <v>0</v>
      </c>
      <c r="L262" s="397"/>
      <c r="M262" s="397"/>
      <c r="N262" s="397"/>
      <c r="O262" s="397"/>
      <c r="P262" s="397"/>
      <c r="Q262" s="397"/>
      <c r="R262" s="397"/>
      <c r="S262" s="397"/>
      <c r="T262" s="397"/>
      <c r="U262" s="397"/>
      <c r="V262" s="397"/>
      <c r="W262" s="397"/>
      <c r="X262" s="397"/>
      <c r="Y262" s="397"/>
      <c r="Z262" s="397"/>
      <c r="AA262" s="397"/>
      <c r="AB262" s="397"/>
      <c r="AC262" s="397"/>
      <c r="AD262" s="397"/>
      <c r="AE262" s="397"/>
      <c r="AF262" s="397"/>
      <c r="AG262" s="397"/>
      <c r="AH262" s="397"/>
      <c r="AI262" s="397"/>
      <c r="AJ262" s="397"/>
      <c r="AK262" s="397"/>
      <c r="AL262" s="397"/>
      <c r="AM262" s="397"/>
      <c r="AN262" s="397"/>
      <c r="AO262" s="397"/>
      <c r="AP262" s="397"/>
      <c r="AQ262" s="417"/>
      <c r="AR262" s="417"/>
      <c r="AS262" s="377"/>
      <c r="AT262" s="378"/>
      <c r="AU262" s="378"/>
      <c r="AV262" s="378"/>
      <c r="AW262" s="378"/>
      <c r="AX262" s="378"/>
      <c r="AY262" s="378"/>
      <c r="AZ262" s="378"/>
      <c r="BA262" s="410"/>
      <c r="BB262" s="410"/>
      <c r="BC262" s="410"/>
      <c r="BD262" s="410"/>
      <c r="BE262" s="410"/>
      <c r="BF262" s="410"/>
    </row>
    <row r="263" spans="1:58" s="411" customFormat="1" ht="15.75" hidden="1" customHeight="1">
      <c r="A263" s="390" t="s">
        <v>51</v>
      </c>
      <c r="B263" s="396" t="s">
        <v>357</v>
      </c>
      <c r="C263" s="397">
        <f t="shared" si="416"/>
        <v>0</v>
      </c>
      <c r="D263" s="396">
        <v>17697</v>
      </c>
      <c r="E263" s="396">
        <v>4.2699999999999996</v>
      </c>
      <c r="F263" s="397">
        <f t="shared" si="417"/>
        <v>0</v>
      </c>
      <c r="G263" s="398">
        <f t="shared" si="420"/>
        <v>0</v>
      </c>
      <c r="H263" s="397">
        <f t="shared" si="418"/>
        <v>0</v>
      </c>
      <c r="I263" s="397">
        <f t="shared" si="418"/>
        <v>0</v>
      </c>
      <c r="J263" s="398">
        <f t="shared" si="421"/>
        <v>0</v>
      </c>
      <c r="K263" s="398">
        <f t="shared" si="419"/>
        <v>0</v>
      </c>
      <c r="L263" s="397"/>
      <c r="M263" s="397"/>
      <c r="N263" s="397"/>
      <c r="O263" s="397"/>
      <c r="P263" s="397"/>
      <c r="Q263" s="397"/>
      <c r="R263" s="397"/>
      <c r="S263" s="397"/>
      <c r="T263" s="397"/>
      <c r="U263" s="397"/>
      <c r="V263" s="397"/>
      <c r="W263" s="397"/>
      <c r="X263" s="397"/>
      <c r="Y263" s="397"/>
      <c r="Z263" s="397"/>
      <c r="AA263" s="397"/>
      <c r="AB263" s="397"/>
      <c r="AC263" s="397"/>
      <c r="AD263" s="397"/>
      <c r="AE263" s="397"/>
      <c r="AF263" s="397"/>
      <c r="AG263" s="397"/>
      <c r="AH263" s="397"/>
      <c r="AI263" s="397"/>
      <c r="AJ263" s="397"/>
      <c r="AK263" s="397"/>
      <c r="AL263" s="397"/>
      <c r="AM263" s="397"/>
      <c r="AN263" s="397"/>
      <c r="AO263" s="397"/>
      <c r="AP263" s="397"/>
      <c r="AQ263" s="417"/>
      <c r="AR263" s="417"/>
      <c r="AS263" s="377"/>
      <c r="AT263" s="378"/>
      <c r="AU263" s="378"/>
      <c r="AV263" s="378"/>
      <c r="AW263" s="378"/>
      <c r="AX263" s="378"/>
      <c r="AY263" s="378"/>
      <c r="AZ263" s="378"/>
      <c r="BA263" s="410"/>
      <c r="BB263" s="410"/>
      <c r="BC263" s="410"/>
      <c r="BD263" s="410"/>
      <c r="BE263" s="410"/>
      <c r="BF263" s="410"/>
    </row>
    <row r="264" spans="1:58" s="411" customFormat="1" ht="15.75" hidden="1" customHeight="1">
      <c r="A264" s="390"/>
      <c r="B264" s="396" t="s">
        <v>358</v>
      </c>
      <c r="C264" s="397">
        <f t="shared" si="416"/>
        <v>0</v>
      </c>
      <c r="D264" s="396">
        <v>17697</v>
      </c>
      <c r="E264" s="396">
        <v>4.43</v>
      </c>
      <c r="F264" s="397">
        <f t="shared" si="417"/>
        <v>0</v>
      </c>
      <c r="G264" s="398">
        <f t="shared" si="420"/>
        <v>0</v>
      </c>
      <c r="H264" s="397">
        <f t="shared" si="418"/>
        <v>0</v>
      </c>
      <c r="I264" s="397">
        <f t="shared" si="418"/>
        <v>0</v>
      </c>
      <c r="J264" s="398">
        <f t="shared" si="421"/>
        <v>0</v>
      </c>
      <c r="K264" s="398">
        <f t="shared" si="419"/>
        <v>0</v>
      </c>
      <c r="L264" s="397"/>
      <c r="M264" s="397"/>
      <c r="N264" s="397"/>
      <c r="O264" s="397"/>
      <c r="P264" s="397"/>
      <c r="Q264" s="397"/>
      <c r="R264" s="397"/>
      <c r="S264" s="397"/>
      <c r="T264" s="397"/>
      <c r="U264" s="397"/>
      <c r="V264" s="397"/>
      <c r="W264" s="397"/>
      <c r="X264" s="397"/>
      <c r="Y264" s="397"/>
      <c r="Z264" s="397"/>
      <c r="AA264" s="397"/>
      <c r="AB264" s="397"/>
      <c r="AC264" s="397"/>
      <c r="AD264" s="397"/>
      <c r="AE264" s="397"/>
      <c r="AF264" s="397"/>
      <c r="AG264" s="397"/>
      <c r="AH264" s="397"/>
      <c r="AI264" s="397"/>
      <c r="AJ264" s="397"/>
      <c r="AK264" s="397"/>
      <c r="AL264" s="397"/>
      <c r="AM264" s="397"/>
      <c r="AN264" s="397"/>
      <c r="AO264" s="397"/>
      <c r="AP264" s="397"/>
      <c r="AQ264" s="417"/>
      <c r="AR264" s="417"/>
      <c r="AS264" s="377"/>
      <c r="AT264" s="378"/>
      <c r="AU264" s="378"/>
      <c r="AV264" s="378"/>
      <c r="AW264" s="378"/>
      <c r="AX264" s="378"/>
      <c r="AY264" s="378"/>
      <c r="AZ264" s="378"/>
      <c r="BA264" s="410"/>
      <c r="BB264" s="410"/>
      <c r="BC264" s="410"/>
      <c r="BD264" s="410"/>
      <c r="BE264" s="410"/>
      <c r="BF264" s="410"/>
    </row>
    <row r="265" spans="1:58" s="411" customFormat="1" ht="15.75" hidden="1" customHeight="1">
      <c r="A265" s="390"/>
      <c r="B265" s="396" t="s">
        <v>359</v>
      </c>
      <c r="C265" s="397">
        <f t="shared" si="416"/>
        <v>0</v>
      </c>
      <c r="D265" s="396">
        <v>17697</v>
      </c>
      <c r="E265" s="396">
        <v>4.46</v>
      </c>
      <c r="F265" s="397">
        <f t="shared" si="417"/>
        <v>0</v>
      </c>
      <c r="G265" s="398">
        <f t="shared" si="420"/>
        <v>0</v>
      </c>
      <c r="H265" s="397">
        <f t="shared" si="418"/>
        <v>0</v>
      </c>
      <c r="I265" s="397">
        <f t="shared" si="418"/>
        <v>0</v>
      </c>
      <c r="J265" s="398">
        <f t="shared" si="421"/>
        <v>0</v>
      </c>
      <c r="K265" s="398">
        <f t="shared" si="419"/>
        <v>0</v>
      </c>
      <c r="L265" s="397"/>
      <c r="M265" s="397"/>
      <c r="N265" s="397"/>
      <c r="O265" s="397"/>
      <c r="P265" s="397"/>
      <c r="Q265" s="397"/>
      <c r="R265" s="397"/>
      <c r="S265" s="397"/>
      <c r="T265" s="397"/>
      <c r="U265" s="397"/>
      <c r="V265" s="397"/>
      <c r="W265" s="397"/>
      <c r="X265" s="397"/>
      <c r="Y265" s="397"/>
      <c r="Z265" s="397"/>
      <c r="AA265" s="397"/>
      <c r="AB265" s="397"/>
      <c r="AC265" s="397"/>
      <c r="AD265" s="397"/>
      <c r="AE265" s="397"/>
      <c r="AF265" s="397"/>
      <c r="AG265" s="397"/>
      <c r="AH265" s="397"/>
      <c r="AI265" s="397"/>
      <c r="AJ265" s="397"/>
      <c r="AK265" s="397"/>
      <c r="AL265" s="397"/>
      <c r="AM265" s="397"/>
      <c r="AN265" s="397"/>
      <c r="AO265" s="397"/>
      <c r="AP265" s="397"/>
      <c r="AQ265" s="417"/>
      <c r="AR265" s="417"/>
      <c r="AS265" s="377"/>
      <c r="AT265" s="378"/>
      <c r="AU265" s="378"/>
      <c r="AV265" s="378"/>
      <c r="AW265" s="378"/>
      <c r="AX265" s="378"/>
      <c r="AY265" s="378"/>
      <c r="AZ265" s="378"/>
      <c r="BA265" s="410"/>
      <c r="BB265" s="410"/>
      <c r="BC265" s="410"/>
      <c r="BD265" s="410"/>
      <c r="BE265" s="410"/>
      <c r="BF265" s="410"/>
    </row>
    <row r="266" spans="1:58" s="411" customFormat="1" ht="15.75" hidden="1" customHeight="1">
      <c r="A266" s="390"/>
      <c r="B266" s="396" t="s">
        <v>360</v>
      </c>
      <c r="C266" s="397">
        <f t="shared" si="416"/>
        <v>0</v>
      </c>
      <c r="D266" s="396">
        <v>17697</v>
      </c>
      <c r="E266" s="396">
        <v>4.51</v>
      </c>
      <c r="F266" s="397">
        <f t="shared" si="417"/>
        <v>0</v>
      </c>
      <c r="G266" s="398">
        <f t="shared" si="420"/>
        <v>0</v>
      </c>
      <c r="H266" s="397">
        <f t="shared" si="418"/>
        <v>0</v>
      </c>
      <c r="I266" s="397">
        <f t="shared" si="418"/>
        <v>0</v>
      </c>
      <c r="J266" s="398">
        <f t="shared" si="421"/>
        <v>0</v>
      </c>
      <c r="K266" s="398">
        <f t="shared" si="419"/>
        <v>0</v>
      </c>
      <c r="L266" s="397"/>
      <c r="M266" s="397"/>
      <c r="N266" s="397"/>
      <c r="O266" s="397"/>
      <c r="P266" s="397"/>
      <c r="Q266" s="397"/>
      <c r="R266" s="397"/>
      <c r="S266" s="397"/>
      <c r="T266" s="397"/>
      <c r="U266" s="397"/>
      <c r="V266" s="397"/>
      <c r="W266" s="397"/>
      <c r="X266" s="397"/>
      <c r="Y266" s="397"/>
      <c r="Z266" s="397"/>
      <c r="AA266" s="397"/>
      <c r="AB266" s="397"/>
      <c r="AC266" s="397"/>
      <c r="AD266" s="397"/>
      <c r="AE266" s="397"/>
      <c r="AF266" s="397"/>
      <c r="AG266" s="397"/>
      <c r="AH266" s="397"/>
      <c r="AI266" s="397"/>
      <c r="AJ266" s="397"/>
      <c r="AK266" s="397"/>
      <c r="AL266" s="397"/>
      <c r="AM266" s="397"/>
      <c r="AN266" s="397"/>
      <c r="AO266" s="397"/>
      <c r="AP266" s="397"/>
      <c r="AQ266" s="417"/>
      <c r="AR266" s="417"/>
      <c r="AS266" s="377"/>
      <c r="AT266" s="378"/>
      <c r="AU266" s="378"/>
      <c r="AV266" s="378"/>
      <c r="AW266" s="378"/>
      <c r="AX266" s="378"/>
      <c r="AY266" s="378"/>
      <c r="AZ266" s="378"/>
      <c r="BA266" s="410"/>
      <c r="BB266" s="410"/>
      <c r="BC266" s="410"/>
      <c r="BD266" s="410"/>
      <c r="BE266" s="410"/>
      <c r="BF266" s="410"/>
    </row>
    <row r="267" spans="1:58" s="411" customFormat="1" ht="15.75" hidden="1" customHeight="1">
      <c r="A267" s="390"/>
      <c r="B267" s="396" t="s">
        <v>361</v>
      </c>
      <c r="C267" s="397">
        <f t="shared" si="416"/>
        <v>0</v>
      </c>
      <c r="D267" s="396">
        <v>17697</v>
      </c>
      <c r="E267" s="396">
        <v>4.6100000000000003</v>
      </c>
      <c r="F267" s="397">
        <f t="shared" si="417"/>
        <v>0</v>
      </c>
      <c r="G267" s="398">
        <f t="shared" si="420"/>
        <v>0</v>
      </c>
      <c r="H267" s="397">
        <f t="shared" si="418"/>
        <v>0</v>
      </c>
      <c r="I267" s="397">
        <f t="shared" si="418"/>
        <v>0</v>
      </c>
      <c r="J267" s="398">
        <f t="shared" si="421"/>
        <v>0</v>
      </c>
      <c r="K267" s="398">
        <f t="shared" si="419"/>
        <v>0</v>
      </c>
      <c r="L267" s="397"/>
      <c r="M267" s="397"/>
      <c r="N267" s="397"/>
      <c r="O267" s="397"/>
      <c r="P267" s="397"/>
      <c r="Q267" s="397"/>
      <c r="R267" s="397"/>
      <c r="S267" s="397"/>
      <c r="T267" s="397"/>
      <c r="U267" s="397"/>
      <c r="V267" s="397"/>
      <c r="W267" s="397"/>
      <c r="X267" s="397"/>
      <c r="Y267" s="397"/>
      <c r="Z267" s="397"/>
      <c r="AA267" s="397"/>
      <c r="AB267" s="397"/>
      <c r="AC267" s="397"/>
      <c r="AD267" s="397"/>
      <c r="AE267" s="397"/>
      <c r="AF267" s="397"/>
      <c r="AG267" s="397"/>
      <c r="AH267" s="397"/>
      <c r="AI267" s="397"/>
      <c r="AJ267" s="397"/>
      <c r="AK267" s="397"/>
      <c r="AL267" s="397"/>
      <c r="AM267" s="397"/>
      <c r="AN267" s="397"/>
      <c r="AO267" s="397"/>
      <c r="AP267" s="397"/>
      <c r="AQ267" s="417"/>
      <c r="AR267" s="417"/>
      <c r="AS267" s="377"/>
      <c r="AT267" s="378"/>
      <c r="AU267" s="378"/>
      <c r="AV267" s="378"/>
      <c r="AW267" s="378"/>
      <c r="AX267" s="378"/>
      <c r="AY267" s="378"/>
      <c r="AZ267" s="378"/>
      <c r="BA267" s="410"/>
      <c r="BB267" s="410"/>
      <c r="BC267" s="410"/>
      <c r="BD267" s="410"/>
      <c r="BE267" s="410"/>
      <c r="BF267" s="410"/>
    </row>
    <row r="268" spans="1:58" s="411" customFormat="1" ht="15.75" hidden="1" customHeight="1">
      <c r="A268" s="390"/>
      <c r="B268" s="396" t="s">
        <v>345</v>
      </c>
      <c r="C268" s="397">
        <f t="shared" si="416"/>
        <v>0</v>
      </c>
      <c r="D268" s="396">
        <v>17697</v>
      </c>
      <c r="E268" s="396">
        <v>4.71</v>
      </c>
      <c r="F268" s="397">
        <f t="shared" si="417"/>
        <v>0</v>
      </c>
      <c r="G268" s="398">
        <f t="shared" si="420"/>
        <v>0</v>
      </c>
      <c r="H268" s="397">
        <f t="shared" si="418"/>
        <v>0</v>
      </c>
      <c r="I268" s="397">
        <f t="shared" si="418"/>
        <v>0</v>
      </c>
      <c r="J268" s="398">
        <f t="shared" si="421"/>
        <v>0</v>
      </c>
      <c r="K268" s="398">
        <f t="shared" si="419"/>
        <v>0</v>
      </c>
      <c r="L268" s="397"/>
      <c r="M268" s="397"/>
      <c r="N268" s="397"/>
      <c r="O268" s="397"/>
      <c r="P268" s="397"/>
      <c r="Q268" s="397"/>
      <c r="R268" s="397"/>
      <c r="S268" s="397"/>
      <c r="T268" s="397"/>
      <c r="U268" s="397"/>
      <c r="V268" s="397"/>
      <c r="W268" s="397"/>
      <c r="X268" s="397"/>
      <c r="Y268" s="397"/>
      <c r="Z268" s="397"/>
      <c r="AA268" s="397"/>
      <c r="AB268" s="397"/>
      <c r="AC268" s="397"/>
      <c r="AD268" s="397"/>
      <c r="AE268" s="397"/>
      <c r="AF268" s="397"/>
      <c r="AG268" s="397"/>
      <c r="AH268" s="397"/>
      <c r="AI268" s="397"/>
      <c r="AJ268" s="397"/>
      <c r="AK268" s="397"/>
      <c r="AL268" s="397"/>
      <c r="AM268" s="397"/>
      <c r="AN268" s="397"/>
      <c r="AO268" s="397"/>
      <c r="AP268" s="397"/>
      <c r="AQ268" s="417"/>
      <c r="AR268" s="417"/>
      <c r="AS268" s="377"/>
      <c r="AT268" s="378"/>
      <c r="AU268" s="378"/>
      <c r="AV268" s="378"/>
      <c r="AW268" s="378"/>
      <c r="AX268" s="378"/>
      <c r="AY268" s="378"/>
      <c r="AZ268" s="378"/>
      <c r="BA268" s="410"/>
      <c r="BB268" s="410"/>
      <c r="BC268" s="410"/>
      <c r="BD268" s="410"/>
      <c r="BE268" s="410"/>
      <c r="BF268" s="410"/>
    </row>
    <row r="269" spans="1:58" s="411" customFormat="1" ht="15.75" hidden="1" customHeight="1">
      <c r="A269" s="425"/>
      <c r="B269" s="396" t="s">
        <v>362</v>
      </c>
      <c r="C269" s="397">
        <f t="shared" si="416"/>
        <v>0</v>
      </c>
      <c r="D269" s="396">
        <v>17697</v>
      </c>
      <c r="E269" s="396">
        <v>4.83</v>
      </c>
      <c r="F269" s="397">
        <f t="shared" si="417"/>
        <v>0</v>
      </c>
      <c r="G269" s="398">
        <f t="shared" si="420"/>
        <v>0</v>
      </c>
      <c r="H269" s="397">
        <f t="shared" si="418"/>
        <v>0</v>
      </c>
      <c r="I269" s="397">
        <f t="shared" si="418"/>
        <v>0</v>
      </c>
      <c r="J269" s="398">
        <f t="shared" si="421"/>
        <v>0</v>
      </c>
      <c r="K269" s="398">
        <f t="shared" si="419"/>
        <v>0</v>
      </c>
      <c r="L269" s="397"/>
      <c r="M269" s="397"/>
      <c r="N269" s="397"/>
      <c r="O269" s="397"/>
      <c r="P269" s="397"/>
      <c r="Q269" s="397"/>
      <c r="R269" s="397"/>
      <c r="S269" s="397"/>
      <c r="T269" s="397"/>
      <c r="U269" s="397"/>
      <c r="V269" s="397"/>
      <c r="W269" s="397"/>
      <c r="X269" s="397"/>
      <c r="Y269" s="397"/>
      <c r="Z269" s="397"/>
      <c r="AA269" s="397"/>
      <c r="AB269" s="397"/>
      <c r="AC269" s="397"/>
      <c r="AD269" s="397"/>
      <c r="AE269" s="397"/>
      <c r="AF269" s="397"/>
      <c r="AG269" s="397"/>
      <c r="AH269" s="397"/>
      <c r="AI269" s="397"/>
      <c r="AJ269" s="397"/>
      <c r="AK269" s="397"/>
      <c r="AL269" s="397"/>
      <c r="AM269" s="397"/>
      <c r="AN269" s="397"/>
      <c r="AO269" s="397"/>
      <c r="AP269" s="397"/>
      <c r="AQ269" s="417"/>
      <c r="AR269" s="417"/>
      <c r="AS269" s="377"/>
      <c r="AT269" s="378"/>
      <c r="AU269" s="378"/>
      <c r="AV269" s="378"/>
      <c r="AW269" s="378"/>
      <c r="AX269" s="378"/>
      <c r="AY269" s="378"/>
      <c r="AZ269" s="378"/>
      <c r="BA269" s="410"/>
      <c r="BB269" s="410"/>
      <c r="BC269" s="410"/>
      <c r="BD269" s="410"/>
      <c r="BE269" s="410"/>
      <c r="BF269" s="410"/>
    </row>
    <row r="270" spans="1:58" s="410" customFormat="1" ht="15.75" hidden="1" customHeight="1">
      <c r="A270" s="396"/>
      <c r="B270" s="396" t="s">
        <v>348</v>
      </c>
      <c r="C270" s="397">
        <f>SUM(C259:C269)</f>
        <v>0</v>
      </c>
      <c r="D270" s="396"/>
      <c r="E270" s="398"/>
      <c r="F270" s="397">
        <f>SUM(F259:F269)</f>
        <v>0</v>
      </c>
      <c r="G270" s="398">
        <f t="shared" ref="G270:K270" si="422">SUM(G259:G269)</f>
        <v>0</v>
      </c>
      <c r="H270" s="397">
        <f>SUM(H259:H269)</f>
        <v>0</v>
      </c>
      <c r="I270" s="397">
        <f>SUM(I259:I269)</f>
        <v>0</v>
      </c>
      <c r="J270" s="398">
        <f t="shared" si="422"/>
        <v>0</v>
      </c>
      <c r="K270" s="398">
        <f t="shared" si="422"/>
        <v>0</v>
      </c>
      <c r="L270" s="399">
        <f>SUM(L259:L269)</f>
        <v>0</v>
      </c>
      <c r="M270" s="399">
        <f t="shared" ref="M270:AR270" si="423">SUM(M259:M269)</f>
        <v>0</v>
      </c>
      <c r="N270" s="399">
        <f t="shared" si="423"/>
        <v>0</v>
      </c>
      <c r="O270" s="399">
        <f t="shared" si="423"/>
        <v>0</v>
      </c>
      <c r="P270" s="399">
        <f t="shared" si="423"/>
        <v>0</v>
      </c>
      <c r="Q270" s="399">
        <f t="shared" si="423"/>
        <v>0</v>
      </c>
      <c r="R270" s="399">
        <f t="shared" si="423"/>
        <v>0</v>
      </c>
      <c r="S270" s="399">
        <f t="shared" si="423"/>
        <v>0</v>
      </c>
      <c r="T270" s="399">
        <f t="shared" si="423"/>
        <v>0</v>
      </c>
      <c r="U270" s="399">
        <f t="shared" si="423"/>
        <v>0</v>
      </c>
      <c r="V270" s="399">
        <f t="shared" si="423"/>
        <v>0</v>
      </c>
      <c r="W270" s="399">
        <f t="shared" si="423"/>
        <v>0</v>
      </c>
      <c r="X270" s="399">
        <f t="shared" si="423"/>
        <v>0</v>
      </c>
      <c r="Y270" s="399">
        <f t="shared" si="423"/>
        <v>0</v>
      </c>
      <c r="Z270" s="399">
        <f t="shared" si="423"/>
        <v>0</v>
      </c>
      <c r="AA270" s="399">
        <f t="shared" si="423"/>
        <v>0</v>
      </c>
      <c r="AB270" s="399">
        <f t="shared" si="423"/>
        <v>0</v>
      </c>
      <c r="AC270" s="399">
        <f t="shared" si="423"/>
        <v>0</v>
      </c>
      <c r="AD270" s="399">
        <f t="shared" si="423"/>
        <v>0</v>
      </c>
      <c r="AE270" s="399">
        <f t="shared" si="423"/>
        <v>0</v>
      </c>
      <c r="AF270" s="399">
        <f t="shared" si="423"/>
        <v>0</v>
      </c>
      <c r="AG270" s="399">
        <f t="shared" si="423"/>
        <v>0</v>
      </c>
      <c r="AH270" s="399">
        <f t="shared" si="423"/>
        <v>0</v>
      </c>
      <c r="AI270" s="399">
        <f t="shared" si="423"/>
        <v>0</v>
      </c>
      <c r="AJ270" s="399">
        <f t="shared" si="423"/>
        <v>0</v>
      </c>
      <c r="AK270" s="399">
        <f t="shared" si="423"/>
        <v>0</v>
      </c>
      <c r="AL270" s="399">
        <f t="shared" si="423"/>
        <v>0</v>
      </c>
      <c r="AM270" s="399">
        <f t="shared" si="423"/>
        <v>0</v>
      </c>
      <c r="AN270" s="399">
        <f t="shared" si="423"/>
        <v>0</v>
      </c>
      <c r="AO270" s="399">
        <f t="shared" si="423"/>
        <v>0</v>
      </c>
      <c r="AP270" s="399">
        <f t="shared" si="423"/>
        <v>0</v>
      </c>
      <c r="AQ270" s="417">
        <f t="shared" si="423"/>
        <v>0</v>
      </c>
      <c r="AR270" s="417">
        <f t="shared" si="423"/>
        <v>0</v>
      </c>
      <c r="AS270" s="377"/>
      <c r="AT270" s="378"/>
      <c r="AU270" s="378"/>
      <c r="AV270" s="378"/>
      <c r="AW270" s="378"/>
      <c r="AX270" s="378"/>
      <c r="AY270" s="378"/>
      <c r="AZ270" s="378"/>
    </row>
    <row r="271" spans="1:58" s="410" customFormat="1" ht="15.75" hidden="1" customHeight="1">
      <c r="A271" s="377"/>
      <c r="B271" s="377"/>
      <c r="C271" s="436"/>
      <c r="D271" s="377"/>
      <c r="E271" s="377"/>
      <c r="F271" s="436"/>
      <c r="G271" s="398"/>
      <c r="H271" s="436"/>
      <c r="I271" s="436"/>
      <c r="J271" s="398"/>
      <c r="K271" s="398"/>
      <c r="L271" s="397"/>
      <c r="M271" s="397"/>
      <c r="N271" s="397"/>
      <c r="O271" s="397"/>
      <c r="P271" s="397"/>
      <c r="Q271" s="397"/>
      <c r="R271" s="397"/>
      <c r="S271" s="397"/>
      <c r="T271" s="397"/>
      <c r="U271" s="397"/>
      <c r="V271" s="397"/>
      <c r="W271" s="397"/>
      <c r="X271" s="397"/>
      <c r="Y271" s="397"/>
      <c r="Z271" s="397"/>
      <c r="AA271" s="397"/>
      <c r="AB271" s="397"/>
      <c r="AC271" s="397"/>
      <c r="AD271" s="397"/>
      <c r="AE271" s="397"/>
      <c r="AF271" s="397"/>
      <c r="AG271" s="397"/>
      <c r="AH271" s="397"/>
      <c r="AI271" s="397"/>
      <c r="AJ271" s="397"/>
      <c r="AK271" s="397"/>
      <c r="AL271" s="397"/>
      <c r="AM271" s="397"/>
      <c r="AN271" s="397"/>
      <c r="AO271" s="397"/>
      <c r="AP271" s="397"/>
      <c r="AQ271" s="417"/>
      <c r="AR271" s="417"/>
      <c r="AS271" s="377"/>
      <c r="AT271" s="378"/>
      <c r="AU271" s="378"/>
      <c r="AV271" s="378"/>
      <c r="AW271" s="378"/>
      <c r="AX271" s="378"/>
      <c r="AY271" s="378"/>
      <c r="AZ271" s="378"/>
    </row>
    <row r="272" spans="1:58" s="411" customFormat="1" ht="15.75" hidden="1" customHeight="1">
      <c r="A272" s="409"/>
      <c r="B272" s="396" t="s">
        <v>353</v>
      </c>
      <c r="C272" s="397">
        <f t="shared" ref="C272:C282" si="424">L272+N272</f>
        <v>0</v>
      </c>
      <c r="D272" s="396">
        <v>17697</v>
      </c>
      <c r="E272" s="396">
        <v>3.31</v>
      </c>
      <c r="F272" s="397">
        <f t="shared" ref="F272:F282" si="425">O272+Q272</f>
        <v>0</v>
      </c>
      <c r="G272" s="398">
        <f>F272*1.75</f>
        <v>0</v>
      </c>
      <c r="H272" s="397">
        <f t="shared" ref="H272:I282" si="426">Q272+S272</f>
        <v>0</v>
      </c>
      <c r="I272" s="397">
        <f t="shared" si="426"/>
        <v>0</v>
      </c>
      <c r="J272" s="398">
        <f>I272*1.75</f>
        <v>0</v>
      </c>
      <c r="K272" s="398">
        <f t="shared" ref="K272:K282" si="427">J272-I272</f>
        <v>0</v>
      </c>
      <c r="L272" s="397"/>
      <c r="M272" s="397"/>
      <c r="N272" s="397"/>
      <c r="O272" s="397"/>
      <c r="P272" s="397"/>
      <c r="Q272" s="397"/>
      <c r="R272" s="397"/>
      <c r="S272" s="397"/>
      <c r="T272" s="397"/>
      <c r="U272" s="397"/>
      <c r="V272" s="397"/>
      <c r="W272" s="397"/>
      <c r="X272" s="397"/>
      <c r="Y272" s="397"/>
      <c r="Z272" s="397"/>
      <c r="AA272" s="397"/>
      <c r="AB272" s="397"/>
      <c r="AC272" s="397"/>
      <c r="AD272" s="397"/>
      <c r="AE272" s="397"/>
      <c r="AF272" s="397"/>
      <c r="AG272" s="397"/>
      <c r="AH272" s="397"/>
      <c r="AI272" s="397"/>
      <c r="AJ272" s="397"/>
      <c r="AK272" s="397"/>
      <c r="AL272" s="397"/>
      <c r="AM272" s="397"/>
      <c r="AN272" s="397"/>
      <c r="AO272" s="397"/>
      <c r="AP272" s="397"/>
      <c r="AQ272" s="417"/>
      <c r="AR272" s="417"/>
      <c r="AS272" s="377"/>
      <c r="AT272" s="378"/>
      <c r="AU272" s="378"/>
      <c r="AV272" s="378"/>
      <c r="AW272" s="378"/>
      <c r="AX272" s="378"/>
      <c r="AY272" s="378"/>
      <c r="AZ272" s="378"/>
      <c r="BA272" s="410"/>
      <c r="BB272" s="410"/>
      <c r="BC272" s="410"/>
      <c r="BD272" s="410"/>
      <c r="BE272" s="410"/>
      <c r="BF272" s="410"/>
    </row>
    <row r="273" spans="1:58" s="411" customFormat="1" ht="15.75" hidden="1" customHeight="1">
      <c r="A273" s="390"/>
      <c r="B273" s="396" t="s">
        <v>354</v>
      </c>
      <c r="C273" s="397">
        <f t="shared" si="424"/>
        <v>0</v>
      </c>
      <c r="D273" s="396">
        <v>17697</v>
      </c>
      <c r="E273" s="396">
        <v>3.35</v>
      </c>
      <c r="F273" s="397">
        <f t="shared" si="425"/>
        <v>0</v>
      </c>
      <c r="G273" s="398">
        <f t="shared" ref="G273:G282" si="428">F273*1.75</f>
        <v>0</v>
      </c>
      <c r="H273" s="397">
        <f t="shared" si="426"/>
        <v>0</v>
      </c>
      <c r="I273" s="397">
        <f t="shared" si="426"/>
        <v>0</v>
      </c>
      <c r="J273" s="398">
        <f t="shared" ref="J273:J282" si="429">I273*1.75</f>
        <v>0</v>
      </c>
      <c r="K273" s="398">
        <f t="shared" si="427"/>
        <v>0</v>
      </c>
      <c r="L273" s="397"/>
      <c r="M273" s="397"/>
      <c r="N273" s="397"/>
      <c r="O273" s="397"/>
      <c r="P273" s="397"/>
      <c r="Q273" s="397"/>
      <c r="R273" s="397"/>
      <c r="S273" s="397"/>
      <c r="T273" s="397"/>
      <c r="U273" s="397"/>
      <c r="V273" s="397"/>
      <c r="W273" s="397"/>
      <c r="X273" s="397"/>
      <c r="Y273" s="397"/>
      <c r="Z273" s="397"/>
      <c r="AA273" s="397"/>
      <c r="AB273" s="397"/>
      <c r="AC273" s="397"/>
      <c r="AD273" s="397"/>
      <c r="AE273" s="397"/>
      <c r="AF273" s="397"/>
      <c r="AG273" s="397"/>
      <c r="AH273" s="397"/>
      <c r="AI273" s="397"/>
      <c r="AJ273" s="397"/>
      <c r="AK273" s="397"/>
      <c r="AL273" s="397"/>
      <c r="AM273" s="397"/>
      <c r="AN273" s="397"/>
      <c r="AO273" s="397"/>
      <c r="AP273" s="397"/>
      <c r="AQ273" s="417"/>
      <c r="AR273" s="417"/>
      <c r="AS273" s="377"/>
      <c r="AT273" s="378"/>
      <c r="AU273" s="378"/>
      <c r="AV273" s="378"/>
      <c r="AW273" s="378"/>
      <c r="AX273" s="378"/>
      <c r="AY273" s="378"/>
      <c r="AZ273" s="378"/>
      <c r="BA273" s="410"/>
      <c r="BB273" s="410"/>
      <c r="BC273" s="410"/>
      <c r="BD273" s="410"/>
      <c r="BE273" s="410"/>
      <c r="BF273" s="410"/>
    </row>
    <row r="274" spans="1:58" s="411" customFormat="1" ht="15.75" hidden="1" customHeight="1">
      <c r="A274" s="390"/>
      <c r="B274" s="396" t="s">
        <v>355</v>
      </c>
      <c r="C274" s="397">
        <f t="shared" si="424"/>
        <v>0</v>
      </c>
      <c r="D274" s="396">
        <v>17697</v>
      </c>
      <c r="E274" s="396">
        <v>3.39</v>
      </c>
      <c r="F274" s="397">
        <f t="shared" si="425"/>
        <v>0</v>
      </c>
      <c r="G274" s="398">
        <f t="shared" si="428"/>
        <v>0</v>
      </c>
      <c r="H274" s="397">
        <f t="shared" si="426"/>
        <v>0</v>
      </c>
      <c r="I274" s="397">
        <f t="shared" si="426"/>
        <v>0</v>
      </c>
      <c r="J274" s="398">
        <f t="shared" si="429"/>
        <v>0</v>
      </c>
      <c r="K274" s="398">
        <f t="shared" si="427"/>
        <v>0</v>
      </c>
      <c r="L274" s="397"/>
      <c r="M274" s="397"/>
      <c r="N274" s="397"/>
      <c r="O274" s="397"/>
      <c r="P274" s="397"/>
      <c r="Q274" s="397"/>
      <c r="R274" s="397"/>
      <c r="S274" s="397"/>
      <c r="T274" s="397"/>
      <c r="U274" s="397"/>
      <c r="V274" s="397"/>
      <c r="W274" s="397"/>
      <c r="X274" s="397"/>
      <c r="Y274" s="397"/>
      <c r="Z274" s="397"/>
      <c r="AA274" s="397"/>
      <c r="AB274" s="397"/>
      <c r="AC274" s="397"/>
      <c r="AD274" s="397"/>
      <c r="AE274" s="397"/>
      <c r="AF274" s="397"/>
      <c r="AG274" s="397"/>
      <c r="AH274" s="397"/>
      <c r="AI274" s="397"/>
      <c r="AJ274" s="397"/>
      <c r="AK274" s="397"/>
      <c r="AL274" s="397"/>
      <c r="AM274" s="397"/>
      <c r="AN274" s="397"/>
      <c r="AO274" s="397"/>
      <c r="AP274" s="397"/>
      <c r="AQ274" s="417"/>
      <c r="AR274" s="417"/>
      <c r="AS274" s="377"/>
      <c r="AT274" s="378"/>
      <c r="AU274" s="378"/>
      <c r="AV274" s="378"/>
      <c r="AW274" s="378"/>
      <c r="AX274" s="378"/>
      <c r="AY274" s="378"/>
      <c r="AZ274" s="378"/>
      <c r="BA274" s="410"/>
      <c r="BB274" s="410"/>
      <c r="BC274" s="410"/>
      <c r="BD274" s="410"/>
      <c r="BE274" s="410"/>
      <c r="BF274" s="410"/>
    </row>
    <row r="275" spans="1:58" s="411" customFormat="1" ht="15.75" hidden="1" customHeight="1">
      <c r="A275" s="390"/>
      <c r="B275" s="396" t="s">
        <v>356</v>
      </c>
      <c r="C275" s="397">
        <f t="shared" si="424"/>
        <v>0</v>
      </c>
      <c r="D275" s="396">
        <v>17697</v>
      </c>
      <c r="E275" s="396">
        <v>3.43</v>
      </c>
      <c r="F275" s="397">
        <f t="shared" si="425"/>
        <v>0</v>
      </c>
      <c r="G275" s="398">
        <f t="shared" si="428"/>
        <v>0</v>
      </c>
      <c r="H275" s="397">
        <f t="shared" si="426"/>
        <v>0</v>
      </c>
      <c r="I275" s="397">
        <f t="shared" si="426"/>
        <v>0</v>
      </c>
      <c r="J275" s="398">
        <f t="shared" si="429"/>
        <v>0</v>
      </c>
      <c r="K275" s="398">
        <f t="shared" si="427"/>
        <v>0</v>
      </c>
      <c r="L275" s="397"/>
      <c r="M275" s="397"/>
      <c r="N275" s="397"/>
      <c r="O275" s="397"/>
      <c r="P275" s="397"/>
      <c r="Q275" s="397"/>
      <c r="R275" s="397"/>
      <c r="S275" s="397"/>
      <c r="T275" s="397"/>
      <c r="U275" s="397"/>
      <c r="V275" s="397"/>
      <c r="W275" s="397"/>
      <c r="X275" s="397"/>
      <c r="Y275" s="397"/>
      <c r="Z275" s="397"/>
      <c r="AA275" s="397"/>
      <c r="AB275" s="397"/>
      <c r="AC275" s="397"/>
      <c r="AD275" s="397"/>
      <c r="AE275" s="397"/>
      <c r="AF275" s="397"/>
      <c r="AG275" s="397"/>
      <c r="AH275" s="397"/>
      <c r="AI275" s="397"/>
      <c r="AJ275" s="397"/>
      <c r="AK275" s="397"/>
      <c r="AL275" s="397"/>
      <c r="AM275" s="397"/>
      <c r="AN275" s="397"/>
      <c r="AO275" s="397"/>
      <c r="AP275" s="397"/>
      <c r="AQ275" s="417"/>
      <c r="AR275" s="417"/>
      <c r="AS275" s="377"/>
      <c r="AT275" s="378"/>
      <c r="AU275" s="378"/>
      <c r="AV275" s="378"/>
      <c r="AW275" s="378"/>
      <c r="AX275" s="378"/>
      <c r="AY275" s="378"/>
      <c r="AZ275" s="378"/>
      <c r="BA275" s="410"/>
      <c r="BB275" s="410"/>
      <c r="BC275" s="410"/>
      <c r="BD275" s="410"/>
      <c r="BE275" s="410"/>
      <c r="BF275" s="410"/>
    </row>
    <row r="276" spans="1:58" s="411" customFormat="1" ht="15.75" hidden="1" customHeight="1">
      <c r="A276" s="390" t="s">
        <v>68</v>
      </c>
      <c r="B276" s="396" t="s">
        <v>357</v>
      </c>
      <c r="C276" s="397">
        <f t="shared" si="424"/>
        <v>0</v>
      </c>
      <c r="D276" s="396">
        <v>17697</v>
      </c>
      <c r="E276" s="396">
        <v>3.46</v>
      </c>
      <c r="F276" s="397">
        <f t="shared" si="425"/>
        <v>0</v>
      </c>
      <c r="G276" s="398">
        <f t="shared" si="428"/>
        <v>0</v>
      </c>
      <c r="H276" s="397">
        <f t="shared" si="426"/>
        <v>0</v>
      </c>
      <c r="I276" s="397">
        <f t="shared" si="426"/>
        <v>0</v>
      </c>
      <c r="J276" s="398">
        <f t="shared" si="429"/>
        <v>0</v>
      </c>
      <c r="K276" s="398">
        <f t="shared" si="427"/>
        <v>0</v>
      </c>
      <c r="L276" s="397"/>
      <c r="M276" s="397"/>
      <c r="N276" s="397"/>
      <c r="O276" s="397"/>
      <c r="P276" s="397"/>
      <c r="Q276" s="397"/>
      <c r="R276" s="397"/>
      <c r="S276" s="397"/>
      <c r="T276" s="397"/>
      <c r="U276" s="397"/>
      <c r="V276" s="397"/>
      <c r="W276" s="397"/>
      <c r="X276" s="397"/>
      <c r="Y276" s="397"/>
      <c r="Z276" s="397"/>
      <c r="AA276" s="397"/>
      <c r="AB276" s="397"/>
      <c r="AC276" s="397"/>
      <c r="AD276" s="397"/>
      <c r="AE276" s="397"/>
      <c r="AF276" s="397"/>
      <c r="AG276" s="397"/>
      <c r="AH276" s="397"/>
      <c r="AI276" s="397"/>
      <c r="AJ276" s="397"/>
      <c r="AK276" s="397"/>
      <c r="AL276" s="397"/>
      <c r="AM276" s="397"/>
      <c r="AN276" s="397"/>
      <c r="AO276" s="397"/>
      <c r="AP276" s="397"/>
      <c r="AQ276" s="417"/>
      <c r="AR276" s="417"/>
      <c r="AS276" s="377"/>
      <c r="AT276" s="378"/>
      <c r="AU276" s="378"/>
      <c r="AV276" s="378"/>
      <c r="AW276" s="378"/>
      <c r="AX276" s="378"/>
      <c r="AY276" s="378"/>
      <c r="AZ276" s="378"/>
      <c r="BA276" s="410"/>
      <c r="BB276" s="410"/>
      <c r="BC276" s="410"/>
      <c r="BD276" s="410"/>
      <c r="BE276" s="410"/>
      <c r="BF276" s="410"/>
    </row>
    <row r="277" spans="1:58" s="411" customFormat="1" ht="15.75" hidden="1" customHeight="1">
      <c r="A277" s="390"/>
      <c r="B277" s="396" t="s">
        <v>358</v>
      </c>
      <c r="C277" s="397">
        <f t="shared" si="424"/>
        <v>0</v>
      </c>
      <c r="D277" s="396">
        <v>17697</v>
      </c>
      <c r="E277" s="396">
        <v>3.5</v>
      </c>
      <c r="F277" s="397">
        <f t="shared" si="425"/>
        <v>0</v>
      </c>
      <c r="G277" s="398">
        <f t="shared" si="428"/>
        <v>0</v>
      </c>
      <c r="H277" s="397">
        <f t="shared" si="426"/>
        <v>0</v>
      </c>
      <c r="I277" s="397">
        <f t="shared" si="426"/>
        <v>0</v>
      </c>
      <c r="J277" s="398">
        <f t="shared" si="429"/>
        <v>0</v>
      </c>
      <c r="K277" s="398">
        <f t="shared" si="427"/>
        <v>0</v>
      </c>
      <c r="L277" s="397"/>
      <c r="M277" s="397"/>
      <c r="N277" s="397"/>
      <c r="O277" s="397"/>
      <c r="P277" s="397"/>
      <c r="Q277" s="397"/>
      <c r="R277" s="397"/>
      <c r="S277" s="397"/>
      <c r="T277" s="397"/>
      <c r="U277" s="397"/>
      <c r="V277" s="397"/>
      <c r="W277" s="397"/>
      <c r="X277" s="397"/>
      <c r="Y277" s="397"/>
      <c r="Z277" s="397"/>
      <c r="AA277" s="397"/>
      <c r="AB277" s="397"/>
      <c r="AC277" s="397"/>
      <c r="AD277" s="397"/>
      <c r="AE277" s="397"/>
      <c r="AF277" s="397"/>
      <c r="AG277" s="397"/>
      <c r="AH277" s="397"/>
      <c r="AI277" s="397"/>
      <c r="AJ277" s="397"/>
      <c r="AK277" s="397"/>
      <c r="AL277" s="397"/>
      <c r="AM277" s="397"/>
      <c r="AN277" s="397"/>
      <c r="AO277" s="397"/>
      <c r="AP277" s="397"/>
      <c r="AQ277" s="417"/>
      <c r="AR277" s="417"/>
      <c r="AS277" s="377"/>
      <c r="AT277" s="378"/>
      <c r="AU277" s="378"/>
      <c r="AV277" s="378"/>
      <c r="AW277" s="378"/>
      <c r="AX277" s="378"/>
      <c r="AY277" s="378"/>
      <c r="AZ277" s="378"/>
      <c r="BA277" s="410"/>
      <c r="BB277" s="410"/>
      <c r="BC277" s="410"/>
      <c r="BD277" s="410"/>
      <c r="BE277" s="410"/>
      <c r="BF277" s="410"/>
    </row>
    <row r="278" spans="1:58" s="411" customFormat="1" ht="15.75" hidden="1" customHeight="1">
      <c r="A278" s="390"/>
      <c r="B278" s="396" t="s">
        <v>359</v>
      </c>
      <c r="C278" s="397">
        <f t="shared" si="424"/>
        <v>0</v>
      </c>
      <c r="D278" s="396">
        <v>17697</v>
      </c>
      <c r="E278" s="396">
        <v>3.54</v>
      </c>
      <c r="F278" s="397">
        <f t="shared" si="425"/>
        <v>0</v>
      </c>
      <c r="G278" s="398">
        <f t="shared" si="428"/>
        <v>0</v>
      </c>
      <c r="H278" s="397">
        <f t="shared" si="426"/>
        <v>0</v>
      </c>
      <c r="I278" s="397">
        <f t="shared" si="426"/>
        <v>0</v>
      </c>
      <c r="J278" s="398">
        <f t="shared" si="429"/>
        <v>0</v>
      </c>
      <c r="K278" s="398">
        <f t="shared" si="427"/>
        <v>0</v>
      </c>
      <c r="L278" s="397"/>
      <c r="M278" s="397"/>
      <c r="N278" s="397"/>
      <c r="O278" s="397"/>
      <c r="P278" s="397"/>
      <c r="Q278" s="397"/>
      <c r="R278" s="397"/>
      <c r="S278" s="397"/>
      <c r="T278" s="397"/>
      <c r="U278" s="397"/>
      <c r="V278" s="397"/>
      <c r="W278" s="397"/>
      <c r="X278" s="397"/>
      <c r="Y278" s="397"/>
      <c r="Z278" s="397"/>
      <c r="AA278" s="397"/>
      <c r="AB278" s="397"/>
      <c r="AC278" s="397"/>
      <c r="AD278" s="397"/>
      <c r="AE278" s="397"/>
      <c r="AF278" s="397"/>
      <c r="AG278" s="397"/>
      <c r="AH278" s="397"/>
      <c r="AI278" s="397"/>
      <c r="AJ278" s="397"/>
      <c r="AK278" s="397"/>
      <c r="AL278" s="397"/>
      <c r="AM278" s="397"/>
      <c r="AN278" s="397"/>
      <c r="AO278" s="397"/>
      <c r="AP278" s="397"/>
      <c r="AQ278" s="417"/>
      <c r="AR278" s="417"/>
      <c r="AS278" s="377"/>
      <c r="AT278" s="378"/>
      <c r="AU278" s="378"/>
      <c r="AV278" s="378"/>
      <c r="AW278" s="378"/>
      <c r="AX278" s="378"/>
      <c r="AY278" s="378"/>
      <c r="AZ278" s="378"/>
      <c r="BA278" s="410"/>
      <c r="BB278" s="410"/>
      <c r="BC278" s="410"/>
      <c r="BD278" s="410"/>
      <c r="BE278" s="410"/>
      <c r="BF278" s="410"/>
    </row>
    <row r="279" spans="1:58" s="411" customFormat="1" ht="15.75" hidden="1" customHeight="1">
      <c r="A279" s="390"/>
      <c r="B279" s="396" t="s">
        <v>360</v>
      </c>
      <c r="C279" s="397">
        <f t="shared" si="424"/>
        <v>0</v>
      </c>
      <c r="D279" s="396">
        <v>17697</v>
      </c>
      <c r="E279" s="396">
        <v>3.57</v>
      </c>
      <c r="F279" s="397">
        <f t="shared" si="425"/>
        <v>0</v>
      </c>
      <c r="G279" s="398">
        <f t="shared" si="428"/>
        <v>0</v>
      </c>
      <c r="H279" s="397">
        <f t="shared" si="426"/>
        <v>0</v>
      </c>
      <c r="I279" s="397">
        <f t="shared" si="426"/>
        <v>0</v>
      </c>
      <c r="J279" s="398">
        <f t="shared" si="429"/>
        <v>0</v>
      </c>
      <c r="K279" s="398">
        <f t="shared" si="427"/>
        <v>0</v>
      </c>
      <c r="L279" s="397"/>
      <c r="M279" s="397"/>
      <c r="N279" s="397"/>
      <c r="O279" s="397"/>
      <c r="P279" s="397"/>
      <c r="Q279" s="397"/>
      <c r="R279" s="397"/>
      <c r="S279" s="397"/>
      <c r="T279" s="397"/>
      <c r="U279" s="397"/>
      <c r="V279" s="397"/>
      <c r="W279" s="397"/>
      <c r="X279" s="397"/>
      <c r="Y279" s="397"/>
      <c r="Z279" s="397"/>
      <c r="AA279" s="397"/>
      <c r="AB279" s="397"/>
      <c r="AC279" s="397"/>
      <c r="AD279" s="397"/>
      <c r="AE279" s="397"/>
      <c r="AF279" s="397"/>
      <c r="AG279" s="397"/>
      <c r="AH279" s="397"/>
      <c r="AI279" s="397"/>
      <c r="AJ279" s="397"/>
      <c r="AK279" s="397"/>
      <c r="AL279" s="397"/>
      <c r="AM279" s="397"/>
      <c r="AN279" s="397"/>
      <c r="AO279" s="397"/>
      <c r="AP279" s="397"/>
      <c r="AQ279" s="417"/>
      <c r="AR279" s="417"/>
      <c r="AS279" s="377"/>
      <c r="AT279" s="378"/>
      <c r="AU279" s="378"/>
      <c r="AV279" s="378"/>
      <c r="AW279" s="378"/>
      <c r="AX279" s="378"/>
      <c r="AY279" s="378"/>
      <c r="AZ279" s="378"/>
      <c r="BA279" s="410"/>
      <c r="BB279" s="410"/>
      <c r="BC279" s="410"/>
      <c r="BD279" s="410"/>
      <c r="BE279" s="410"/>
      <c r="BF279" s="410"/>
    </row>
    <row r="280" spans="1:58" s="411" customFormat="1" ht="15.75" hidden="1" customHeight="1">
      <c r="A280" s="390"/>
      <c r="B280" s="396" t="s">
        <v>361</v>
      </c>
      <c r="C280" s="397">
        <f t="shared" si="424"/>
        <v>0</v>
      </c>
      <c r="D280" s="396">
        <v>17697</v>
      </c>
      <c r="E280" s="396">
        <v>3.61</v>
      </c>
      <c r="F280" s="397">
        <f t="shared" si="425"/>
        <v>0</v>
      </c>
      <c r="G280" s="398">
        <f t="shared" si="428"/>
        <v>0</v>
      </c>
      <c r="H280" s="397">
        <f t="shared" si="426"/>
        <v>0</v>
      </c>
      <c r="I280" s="397">
        <f t="shared" si="426"/>
        <v>0</v>
      </c>
      <c r="J280" s="398">
        <f t="shared" si="429"/>
        <v>0</v>
      </c>
      <c r="K280" s="398">
        <f t="shared" si="427"/>
        <v>0</v>
      </c>
      <c r="L280" s="397"/>
      <c r="M280" s="397"/>
      <c r="N280" s="397"/>
      <c r="O280" s="397"/>
      <c r="P280" s="397"/>
      <c r="Q280" s="397"/>
      <c r="R280" s="397"/>
      <c r="S280" s="397"/>
      <c r="T280" s="397"/>
      <c r="U280" s="397"/>
      <c r="V280" s="397"/>
      <c r="W280" s="397"/>
      <c r="X280" s="397"/>
      <c r="Y280" s="397"/>
      <c r="Z280" s="397"/>
      <c r="AA280" s="397"/>
      <c r="AB280" s="397"/>
      <c r="AC280" s="397"/>
      <c r="AD280" s="397"/>
      <c r="AE280" s="397"/>
      <c r="AF280" s="397"/>
      <c r="AG280" s="397"/>
      <c r="AH280" s="397"/>
      <c r="AI280" s="397"/>
      <c r="AJ280" s="397"/>
      <c r="AK280" s="397"/>
      <c r="AL280" s="397"/>
      <c r="AM280" s="397"/>
      <c r="AN280" s="397"/>
      <c r="AO280" s="397"/>
      <c r="AP280" s="397"/>
      <c r="AQ280" s="417"/>
      <c r="AR280" s="417"/>
      <c r="AS280" s="377"/>
      <c r="AT280" s="378"/>
      <c r="AU280" s="378"/>
      <c r="AV280" s="378"/>
      <c r="AW280" s="378"/>
      <c r="AX280" s="378"/>
      <c r="AY280" s="378"/>
      <c r="AZ280" s="378"/>
      <c r="BA280" s="410"/>
      <c r="BB280" s="410"/>
      <c r="BC280" s="410"/>
      <c r="BD280" s="410"/>
      <c r="BE280" s="410"/>
      <c r="BF280" s="410"/>
    </row>
    <row r="281" spans="1:58" s="411" customFormat="1" ht="15.75" hidden="1" customHeight="1">
      <c r="A281" s="390"/>
      <c r="B281" s="396" t="s">
        <v>345</v>
      </c>
      <c r="C281" s="397">
        <f t="shared" si="424"/>
        <v>0</v>
      </c>
      <c r="D281" s="396">
        <v>17697</v>
      </c>
      <c r="E281" s="396">
        <v>3.65</v>
      </c>
      <c r="F281" s="397">
        <f t="shared" si="425"/>
        <v>0</v>
      </c>
      <c r="G281" s="398">
        <f t="shared" si="428"/>
        <v>0</v>
      </c>
      <c r="H281" s="397">
        <f t="shared" si="426"/>
        <v>0</v>
      </c>
      <c r="I281" s="397">
        <f t="shared" si="426"/>
        <v>0</v>
      </c>
      <c r="J281" s="398">
        <f t="shared" si="429"/>
        <v>0</v>
      </c>
      <c r="K281" s="398">
        <f t="shared" si="427"/>
        <v>0</v>
      </c>
      <c r="L281" s="397"/>
      <c r="M281" s="397"/>
      <c r="N281" s="397"/>
      <c r="O281" s="397"/>
      <c r="P281" s="397"/>
      <c r="Q281" s="397"/>
      <c r="R281" s="397"/>
      <c r="S281" s="397"/>
      <c r="T281" s="397"/>
      <c r="U281" s="397"/>
      <c r="V281" s="397"/>
      <c r="W281" s="397"/>
      <c r="X281" s="397"/>
      <c r="Y281" s="397"/>
      <c r="Z281" s="397"/>
      <c r="AA281" s="397"/>
      <c r="AB281" s="397"/>
      <c r="AC281" s="397"/>
      <c r="AD281" s="397"/>
      <c r="AE281" s="397"/>
      <c r="AF281" s="397"/>
      <c r="AG281" s="397"/>
      <c r="AH281" s="397"/>
      <c r="AI281" s="397"/>
      <c r="AJ281" s="397"/>
      <c r="AK281" s="397"/>
      <c r="AL281" s="397"/>
      <c r="AM281" s="397"/>
      <c r="AN281" s="397"/>
      <c r="AO281" s="397"/>
      <c r="AP281" s="397"/>
      <c r="AQ281" s="417"/>
      <c r="AR281" s="417"/>
      <c r="AS281" s="377"/>
      <c r="AT281" s="378"/>
      <c r="AU281" s="378"/>
      <c r="AV281" s="378"/>
      <c r="AW281" s="378"/>
      <c r="AX281" s="378"/>
      <c r="AY281" s="378"/>
      <c r="AZ281" s="378"/>
      <c r="BA281" s="410"/>
      <c r="BB281" s="410"/>
      <c r="BC281" s="410"/>
      <c r="BD281" s="410"/>
      <c r="BE281" s="410"/>
      <c r="BF281" s="410"/>
    </row>
    <row r="282" spans="1:58" s="411" customFormat="1" ht="15.75" hidden="1" customHeight="1">
      <c r="A282" s="425"/>
      <c r="B282" s="396" t="s">
        <v>362</v>
      </c>
      <c r="C282" s="397">
        <f t="shared" si="424"/>
        <v>0</v>
      </c>
      <c r="D282" s="396">
        <v>17697</v>
      </c>
      <c r="E282" s="396">
        <v>3.68</v>
      </c>
      <c r="F282" s="397">
        <f t="shared" si="425"/>
        <v>0</v>
      </c>
      <c r="G282" s="398">
        <f t="shared" si="428"/>
        <v>0</v>
      </c>
      <c r="H282" s="397">
        <f t="shared" si="426"/>
        <v>0</v>
      </c>
      <c r="I282" s="397">
        <f t="shared" si="426"/>
        <v>0</v>
      </c>
      <c r="J282" s="398">
        <f t="shared" si="429"/>
        <v>0</v>
      </c>
      <c r="K282" s="398">
        <f t="shared" si="427"/>
        <v>0</v>
      </c>
      <c r="L282" s="397"/>
      <c r="M282" s="397"/>
      <c r="N282" s="397"/>
      <c r="O282" s="397"/>
      <c r="P282" s="397"/>
      <c r="Q282" s="397"/>
      <c r="R282" s="397"/>
      <c r="S282" s="397"/>
      <c r="T282" s="397"/>
      <c r="U282" s="397"/>
      <c r="V282" s="397"/>
      <c r="W282" s="397"/>
      <c r="X282" s="397"/>
      <c r="Y282" s="397"/>
      <c r="Z282" s="397"/>
      <c r="AA282" s="397"/>
      <c r="AB282" s="397"/>
      <c r="AC282" s="397"/>
      <c r="AD282" s="397"/>
      <c r="AE282" s="397"/>
      <c r="AF282" s="397"/>
      <c r="AG282" s="397"/>
      <c r="AH282" s="397"/>
      <c r="AI282" s="397"/>
      <c r="AJ282" s="397"/>
      <c r="AK282" s="397"/>
      <c r="AL282" s="397"/>
      <c r="AM282" s="397"/>
      <c r="AN282" s="397"/>
      <c r="AO282" s="397"/>
      <c r="AP282" s="397"/>
      <c r="AQ282" s="417"/>
      <c r="AR282" s="417"/>
      <c r="AS282" s="377"/>
      <c r="AT282" s="378"/>
      <c r="AU282" s="378"/>
      <c r="AV282" s="378"/>
      <c r="AW282" s="378"/>
      <c r="AX282" s="378"/>
      <c r="AY282" s="378"/>
      <c r="AZ282" s="378"/>
      <c r="BA282" s="410"/>
      <c r="BB282" s="410"/>
      <c r="BC282" s="410"/>
      <c r="BD282" s="410"/>
      <c r="BE282" s="410"/>
      <c r="BF282" s="410"/>
    </row>
    <row r="283" spans="1:58" s="411" customFormat="1" ht="15.75" hidden="1" customHeight="1">
      <c r="A283" s="396"/>
      <c r="B283" s="396" t="s">
        <v>348</v>
      </c>
      <c r="C283" s="397">
        <f>SUM(C272:C282)</f>
        <v>0</v>
      </c>
      <c r="D283" s="396"/>
      <c r="E283" s="398"/>
      <c r="F283" s="397">
        <f>SUM(F272:F282)</f>
        <v>0</v>
      </c>
      <c r="G283" s="398">
        <f t="shared" ref="G283:K283" si="430">SUM(G272:G282)</f>
        <v>0</v>
      </c>
      <c r="H283" s="397">
        <f>SUM(H272:H282)</f>
        <v>0</v>
      </c>
      <c r="I283" s="397">
        <f>SUM(I272:I282)</f>
        <v>0</v>
      </c>
      <c r="J283" s="398">
        <f t="shared" si="430"/>
        <v>0</v>
      </c>
      <c r="K283" s="398">
        <f t="shared" si="430"/>
        <v>0</v>
      </c>
      <c r="L283" s="399">
        <f>SUM(L272:L282)</f>
        <v>0</v>
      </c>
      <c r="M283" s="399">
        <f t="shared" ref="M283:AR283" si="431">SUM(M272:M282)</f>
        <v>0</v>
      </c>
      <c r="N283" s="399">
        <f t="shared" si="431"/>
        <v>0</v>
      </c>
      <c r="O283" s="399">
        <f t="shared" si="431"/>
        <v>0</v>
      </c>
      <c r="P283" s="399">
        <f t="shared" si="431"/>
        <v>0</v>
      </c>
      <c r="Q283" s="399">
        <f t="shared" si="431"/>
        <v>0</v>
      </c>
      <c r="R283" s="399">
        <f t="shared" si="431"/>
        <v>0</v>
      </c>
      <c r="S283" s="399">
        <f t="shared" si="431"/>
        <v>0</v>
      </c>
      <c r="T283" s="399">
        <f t="shared" si="431"/>
        <v>0</v>
      </c>
      <c r="U283" s="399">
        <f t="shared" si="431"/>
        <v>0</v>
      </c>
      <c r="V283" s="399">
        <f t="shared" si="431"/>
        <v>0</v>
      </c>
      <c r="W283" s="399">
        <f t="shared" si="431"/>
        <v>0</v>
      </c>
      <c r="X283" s="399">
        <f t="shared" si="431"/>
        <v>0</v>
      </c>
      <c r="Y283" s="399">
        <f t="shared" si="431"/>
        <v>0</v>
      </c>
      <c r="Z283" s="399">
        <f t="shared" si="431"/>
        <v>0</v>
      </c>
      <c r="AA283" s="399">
        <f t="shared" si="431"/>
        <v>0</v>
      </c>
      <c r="AB283" s="399">
        <f t="shared" si="431"/>
        <v>0</v>
      </c>
      <c r="AC283" s="399">
        <f t="shared" si="431"/>
        <v>0</v>
      </c>
      <c r="AD283" s="399">
        <f t="shared" si="431"/>
        <v>0</v>
      </c>
      <c r="AE283" s="399">
        <f t="shared" si="431"/>
        <v>0</v>
      </c>
      <c r="AF283" s="399">
        <f t="shared" si="431"/>
        <v>0</v>
      </c>
      <c r="AG283" s="399">
        <f t="shared" si="431"/>
        <v>0</v>
      </c>
      <c r="AH283" s="399">
        <f t="shared" si="431"/>
        <v>0</v>
      </c>
      <c r="AI283" s="399">
        <f t="shared" si="431"/>
        <v>0</v>
      </c>
      <c r="AJ283" s="399">
        <f t="shared" si="431"/>
        <v>0</v>
      </c>
      <c r="AK283" s="399">
        <f t="shared" si="431"/>
        <v>0</v>
      </c>
      <c r="AL283" s="399">
        <f t="shared" si="431"/>
        <v>0</v>
      </c>
      <c r="AM283" s="399">
        <f t="shared" si="431"/>
        <v>0</v>
      </c>
      <c r="AN283" s="399">
        <f t="shared" si="431"/>
        <v>0</v>
      </c>
      <c r="AO283" s="399">
        <f t="shared" si="431"/>
        <v>0</v>
      </c>
      <c r="AP283" s="399">
        <f t="shared" si="431"/>
        <v>0</v>
      </c>
      <c r="AQ283" s="417">
        <f t="shared" si="431"/>
        <v>0</v>
      </c>
      <c r="AR283" s="417">
        <f t="shared" si="431"/>
        <v>0</v>
      </c>
      <c r="AS283" s="377"/>
      <c r="AT283" s="378"/>
      <c r="AU283" s="378"/>
      <c r="AV283" s="378"/>
      <c r="AW283" s="378"/>
      <c r="AX283" s="378"/>
      <c r="AY283" s="378"/>
      <c r="AZ283" s="378"/>
      <c r="BA283" s="410"/>
      <c r="BB283" s="410"/>
      <c r="BC283" s="410"/>
      <c r="BD283" s="410"/>
      <c r="BE283" s="410"/>
      <c r="BF283" s="410"/>
    </row>
    <row r="284" spans="1:58" s="441" customFormat="1" ht="17.25" customHeight="1">
      <c r="A284" s="548" t="s">
        <v>97</v>
      </c>
      <c r="B284" s="549"/>
      <c r="C284" s="437">
        <f>C75+C88</f>
        <v>62</v>
      </c>
      <c r="D284" s="437"/>
      <c r="E284" s="438"/>
      <c r="F284" s="437"/>
      <c r="G284" s="437"/>
      <c r="H284" s="437"/>
      <c r="I284" s="437"/>
      <c r="J284" s="437"/>
      <c r="K284" s="437"/>
      <c r="L284" s="437">
        <f t="shared" ref="L284:AR284" si="432">L75+L88</f>
        <v>62</v>
      </c>
      <c r="M284" s="437">
        <f t="shared" si="432"/>
        <v>5635.7866200000008</v>
      </c>
      <c r="N284" s="437">
        <f t="shared" si="432"/>
        <v>0</v>
      </c>
      <c r="O284" s="437">
        <f t="shared" si="432"/>
        <v>0</v>
      </c>
      <c r="P284" s="437">
        <f t="shared" si="432"/>
        <v>5635.7866200000008</v>
      </c>
      <c r="Q284" s="437">
        <f t="shared" si="432"/>
        <v>563.57866200000001</v>
      </c>
      <c r="R284" s="437">
        <f t="shared" si="432"/>
        <v>0</v>
      </c>
      <c r="S284" s="437">
        <f t="shared" si="432"/>
        <v>0</v>
      </c>
      <c r="T284" s="437">
        <f t="shared" si="432"/>
        <v>0</v>
      </c>
      <c r="U284" s="437">
        <f t="shared" si="432"/>
        <v>0</v>
      </c>
      <c r="V284" s="437">
        <f t="shared" si="432"/>
        <v>0</v>
      </c>
      <c r="W284" s="437">
        <f t="shared" si="432"/>
        <v>0</v>
      </c>
      <c r="X284" s="437">
        <f t="shared" si="432"/>
        <v>0</v>
      </c>
      <c r="Y284" s="437">
        <f t="shared" si="432"/>
        <v>0</v>
      </c>
      <c r="Z284" s="437">
        <f t="shared" si="432"/>
        <v>0</v>
      </c>
      <c r="AA284" s="437">
        <f t="shared" si="432"/>
        <v>0</v>
      </c>
      <c r="AB284" s="437">
        <f t="shared" si="432"/>
        <v>0</v>
      </c>
      <c r="AC284" s="437">
        <f t="shared" si="432"/>
        <v>0</v>
      </c>
      <c r="AD284" s="437">
        <f t="shared" si="432"/>
        <v>0</v>
      </c>
      <c r="AE284" s="437">
        <f t="shared" si="432"/>
        <v>0</v>
      </c>
      <c r="AF284" s="437">
        <f t="shared" si="432"/>
        <v>0</v>
      </c>
      <c r="AG284" s="437">
        <f t="shared" si="432"/>
        <v>0</v>
      </c>
      <c r="AH284" s="437">
        <f t="shared" si="432"/>
        <v>0</v>
      </c>
      <c r="AI284" s="437">
        <f t="shared" si="432"/>
        <v>0</v>
      </c>
      <c r="AJ284" s="437">
        <f t="shared" si="432"/>
        <v>0</v>
      </c>
      <c r="AK284" s="437">
        <f t="shared" si="432"/>
        <v>0</v>
      </c>
      <c r="AL284" s="437">
        <f t="shared" si="432"/>
        <v>0</v>
      </c>
      <c r="AM284" s="437">
        <f t="shared" si="432"/>
        <v>0</v>
      </c>
      <c r="AN284" s="437">
        <f t="shared" si="432"/>
        <v>0</v>
      </c>
      <c r="AO284" s="437">
        <f t="shared" si="432"/>
        <v>0</v>
      </c>
      <c r="AP284" s="437">
        <f t="shared" si="432"/>
        <v>563.57866200000001</v>
      </c>
      <c r="AQ284" s="439">
        <f t="shared" si="432"/>
        <v>6199.3652820000007</v>
      </c>
      <c r="AR284" s="439">
        <f t="shared" si="432"/>
        <v>74393.383383999986</v>
      </c>
      <c r="AS284" s="406"/>
      <c r="AT284" s="407"/>
      <c r="AU284" s="407"/>
      <c r="AV284" s="407"/>
      <c r="AW284" s="407"/>
      <c r="AX284" s="407"/>
      <c r="AY284" s="407"/>
      <c r="AZ284" s="407"/>
      <c r="BA284" s="440"/>
      <c r="BB284" s="440"/>
      <c r="BC284" s="440"/>
      <c r="BD284" s="440"/>
      <c r="BE284" s="440"/>
      <c r="BF284" s="440"/>
    </row>
    <row r="285" spans="1:58" ht="10.5" customHeight="1">
      <c r="H285" s="436"/>
      <c r="L285" s="436"/>
      <c r="M285" s="442"/>
      <c r="N285" s="436"/>
      <c r="O285" s="442"/>
      <c r="P285" s="442"/>
      <c r="Q285" s="442"/>
      <c r="R285" s="436"/>
      <c r="S285" s="442"/>
      <c r="T285" s="442"/>
      <c r="U285" s="436"/>
      <c r="V285" s="442"/>
      <c r="W285" s="442"/>
      <c r="X285" s="436"/>
      <c r="Y285" s="442"/>
      <c r="Z285" s="442"/>
      <c r="AA285" s="436"/>
      <c r="AB285" s="442"/>
      <c r="AC285" s="442"/>
      <c r="AD285" s="436"/>
      <c r="AE285" s="442"/>
      <c r="AF285" s="442"/>
      <c r="AG285" s="436"/>
      <c r="AH285" s="442"/>
      <c r="AI285" s="442"/>
      <c r="AJ285" s="436"/>
      <c r="AK285" s="442"/>
      <c r="AL285" s="442"/>
      <c r="AM285" s="436"/>
      <c r="AN285" s="442"/>
      <c r="AO285" s="442"/>
      <c r="AP285" s="442"/>
      <c r="AQ285" s="442"/>
      <c r="AS285" s="443"/>
    </row>
    <row r="286" spans="1:58" ht="15.75" customHeight="1">
      <c r="C286" s="444" t="s">
        <v>2</v>
      </c>
      <c r="D286" s="406"/>
      <c r="E286" s="406"/>
      <c r="F286" s="406"/>
      <c r="G286" s="380"/>
      <c r="H286" s="406" t="s">
        <v>378</v>
      </c>
      <c r="L286" s="436"/>
      <c r="M286" s="442"/>
      <c r="N286" s="436"/>
      <c r="O286" s="442"/>
      <c r="P286" s="442"/>
      <c r="Q286" s="442"/>
      <c r="R286" s="436"/>
      <c r="S286" s="442"/>
      <c r="T286" s="442"/>
      <c r="U286" s="436"/>
      <c r="V286" s="442"/>
      <c r="W286" s="442"/>
      <c r="X286" s="436"/>
      <c r="Y286" s="442"/>
      <c r="Z286" s="442"/>
      <c r="AA286" s="436"/>
      <c r="AB286" s="442"/>
      <c r="AC286" s="442"/>
      <c r="AD286" s="436"/>
      <c r="AE286" s="442"/>
      <c r="AF286" s="442"/>
      <c r="AG286" s="436"/>
      <c r="AH286" s="442"/>
      <c r="AI286" s="442"/>
      <c r="AJ286" s="436"/>
      <c r="AK286" s="442"/>
      <c r="AL286" s="442"/>
      <c r="AM286" s="436"/>
      <c r="AN286" s="442"/>
      <c r="AO286" s="442"/>
      <c r="AP286" s="442"/>
      <c r="AQ286" s="442"/>
    </row>
    <row r="287" spans="1:58" ht="15.75" customHeight="1">
      <c r="C287" s="444" t="s">
        <v>95</v>
      </c>
      <c r="D287" s="406"/>
      <c r="E287" s="406"/>
      <c r="F287" s="406"/>
      <c r="G287" s="380"/>
      <c r="H287" s="406" t="s">
        <v>72</v>
      </c>
      <c r="L287" s="436"/>
      <c r="M287" s="442"/>
      <c r="N287" s="436"/>
      <c r="O287" s="442"/>
      <c r="P287" s="442"/>
      <c r="Q287" s="442"/>
      <c r="R287" s="436"/>
      <c r="S287" s="442"/>
      <c r="T287" s="442"/>
      <c r="U287" s="436"/>
      <c r="V287" s="442"/>
      <c r="W287" s="442"/>
      <c r="X287" s="436"/>
      <c r="Y287" s="442"/>
      <c r="Z287" s="442"/>
      <c r="AA287" s="436"/>
      <c r="AB287" s="442"/>
      <c r="AC287" s="442"/>
      <c r="AD287" s="436"/>
      <c r="AE287" s="442"/>
      <c r="AF287" s="442"/>
      <c r="AG287" s="436"/>
      <c r="AH287" s="442"/>
      <c r="AI287" s="442"/>
      <c r="AJ287" s="436"/>
      <c r="AK287" s="442"/>
      <c r="AL287" s="442"/>
      <c r="AM287" s="436"/>
      <c r="AN287" s="442"/>
      <c r="AO287" s="442"/>
      <c r="AP287" s="442"/>
      <c r="AQ287" s="442"/>
    </row>
    <row r="288" spans="1:58" ht="15.75" customHeight="1">
      <c r="C288" s="445"/>
      <c r="H288" s="436"/>
      <c r="L288" s="436"/>
      <c r="M288" s="442"/>
      <c r="N288" s="436"/>
      <c r="O288" s="442"/>
      <c r="P288" s="442"/>
      <c r="Q288" s="442"/>
      <c r="R288" s="436"/>
      <c r="S288" s="442"/>
      <c r="T288" s="442"/>
      <c r="U288" s="436"/>
      <c r="V288" s="442"/>
      <c r="W288" s="442"/>
      <c r="X288" s="436"/>
      <c r="Y288" s="442"/>
      <c r="Z288" s="442"/>
      <c r="AA288" s="436"/>
      <c r="AB288" s="442"/>
      <c r="AC288" s="442"/>
      <c r="AD288" s="436"/>
      <c r="AE288" s="442"/>
      <c r="AF288" s="442"/>
      <c r="AG288" s="436"/>
      <c r="AH288" s="442"/>
      <c r="AI288" s="442"/>
      <c r="AJ288" s="436"/>
      <c r="AK288" s="442"/>
      <c r="AL288" s="442"/>
      <c r="AM288" s="436"/>
      <c r="AN288" s="442"/>
      <c r="AO288" s="442"/>
      <c r="AP288" s="442"/>
      <c r="AQ288" s="442"/>
    </row>
    <row r="289" spans="8:43" ht="15.75" customHeight="1">
      <c r="H289" s="436"/>
      <c r="L289" s="436"/>
      <c r="M289" s="442"/>
      <c r="N289" s="436"/>
      <c r="O289" s="442"/>
      <c r="P289" s="442"/>
      <c r="Q289" s="442"/>
      <c r="R289" s="436"/>
      <c r="S289" s="442"/>
      <c r="T289" s="442"/>
      <c r="U289" s="436"/>
      <c r="V289" s="442"/>
      <c r="W289" s="442"/>
      <c r="X289" s="436"/>
      <c r="Y289" s="442"/>
      <c r="Z289" s="442"/>
      <c r="AA289" s="436"/>
      <c r="AB289" s="442"/>
      <c r="AC289" s="442"/>
      <c r="AD289" s="436"/>
      <c r="AE289" s="442"/>
      <c r="AF289" s="442"/>
      <c r="AG289" s="436"/>
      <c r="AH289" s="442"/>
      <c r="AI289" s="442"/>
      <c r="AJ289" s="436"/>
      <c r="AK289" s="442"/>
      <c r="AL289" s="442"/>
      <c r="AM289" s="436"/>
      <c r="AN289" s="442"/>
      <c r="AO289" s="442"/>
      <c r="AP289" s="442"/>
      <c r="AQ289" s="442"/>
    </row>
    <row r="290" spans="8:43" ht="15.75" customHeight="1">
      <c r="H290" s="436"/>
      <c r="L290" s="436"/>
      <c r="M290" s="442"/>
      <c r="N290" s="436"/>
      <c r="O290" s="442"/>
      <c r="P290" s="442"/>
      <c r="Q290" s="442"/>
      <c r="R290" s="436"/>
      <c r="S290" s="442"/>
      <c r="T290" s="442"/>
      <c r="U290" s="436"/>
      <c r="V290" s="442"/>
      <c r="W290" s="442"/>
      <c r="X290" s="436"/>
      <c r="Y290" s="442"/>
      <c r="Z290" s="442"/>
      <c r="AA290" s="436"/>
      <c r="AB290" s="442"/>
      <c r="AC290" s="442"/>
      <c r="AD290" s="436"/>
      <c r="AE290" s="442"/>
      <c r="AF290" s="442"/>
      <c r="AG290" s="436"/>
      <c r="AH290" s="442"/>
      <c r="AI290" s="442"/>
      <c r="AJ290" s="436"/>
      <c r="AK290" s="442"/>
      <c r="AL290" s="442"/>
      <c r="AM290" s="436"/>
      <c r="AN290" s="442"/>
      <c r="AO290" s="442"/>
      <c r="AP290" s="442"/>
      <c r="AQ290" s="442"/>
    </row>
    <row r="291" spans="8:43" ht="15.75" customHeight="1">
      <c r="H291" s="436"/>
      <c r="L291" s="436"/>
      <c r="M291" s="442"/>
      <c r="N291" s="436"/>
      <c r="O291" s="442"/>
      <c r="P291" s="442"/>
      <c r="Q291" s="442"/>
      <c r="R291" s="436"/>
      <c r="S291" s="442"/>
      <c r="T291" s="442"/>
      <c r="U291" s="436"/>
      <c r="V291" s="442"/>
      <c r="W291" s="442"/>
      <c r="X291" s="436"/>
      <c r="Y291" s="442"/>
      <c r="Z291" s="442"/>
      <c r="AA291" s="436"/>
      <c r="AB291" s="442"/>
      <c r="AC291" s="442"/>
      <c r="AD291" s="436"/>
      <c r="AE291" s="442"/>
      <c r="AF291" s="442"/>
      <c r="AG291" s="436"/>
      <c r="AH291" s="442"/>
      <c r="AI291" s="442"/>
      <c r="AJ291" s="436"/>
      <c r="AK291" s="442"/>
      <c r="AL291" s="442"/>
      <c r="AM291" s="436"/>
      <c r="AN291" s="442"/>
      <c r="AO291" s="442"/>
      <c r="AP291" s="442"/>
      <c r="AQ291" s="442"/>
    </row>
    <row r="292" spans="8:43" ht="15.75" customHeight="1">
      <c r="H292" s="436"/>
      <c r="L292" s="436"/>
      <c r="M292" s="442"/>
      <c r="N292" s="436"/>
      <c r="O292" s="442"/>
      <c r="P292" s="442"/>
      <c r="Q292" s="442"/>
      <c r="R292" s="436"/>
      <c r="S292" s="442"/>
      <c r="T292" s="442"/>
      <c r="U292" s="436"/>
      <c r="V292" s="442"/>
      <c r="W292" s="442"/>
      <c r="X292" s="436"/>
      <c r="Y292" s="442"/>
      <c r="Z292" s="442"/>
      <c r="AA292" s="436"/>
      <c r="AB292" s="442"/>
      <c r="AC292" s="442"/>
      <c r="AD292" s="436"/>
      <c r="AE292" s="442"/>
      <c r="AF292" s="442"/>
      <c r="AG292" s="436"/>
      <c r="AH292" s="442"/>
      <c r="AI292" s="442"/>
      <c r="AJ292" s="436"/>
      <c r="AK292" s="442"/>
      <c r="AL292" s="442"/>
      <c r="AM292" s="436"/>
      <c r="AN292" s="442"/>
      <c r="AO292" s="442"/>
      <c r="AP292" s="442"/>
      <c r="AQ292" s="442"/>
    </row>
    <row r="293" spans="8:43" ht="15.75" customHeight="1">
      <c r="H293" s="436"/>
      <c r="L293" s="436"/>
      <c r="M293" s="442"/>
      <c r="N293" s="436"/>
      <c r="O293" s="442"/>
      <c r="P293" s="442"/>
      <c r="Q293" s="442"/>
      <c r="R293" s="436"/>
      <c r="S293" s="442"/>
      <c r="T293" s="442"/>
      <c r="U293" s="436"/>
      <c r="V293" s="442"/>
      <c r="W293" s="442"/>
      <c r="X293" s="436"/>
      <c r="Y293" s="442"/>
      <c r="Z293" s="442"/>
      <c r="AA293" s="436"/>
      <c r="AB293" s="442"/>
      <c r="AC293" s="442"/>
      <c r="AD293" s="436"/>
      <c r="AE293" s="442"/>
      <c r="AF293" s="442"/>
      <c r="AG293" s="436"/>
      <c r="AH293" s="442"/>
      <c r="AI293" s="442"/>
      <c r="AJ293" s="436"/>
      <c r="AK293" s="442"/>
      <c r="AL293" s="442"/>
      <c r="AM293" s="436"/>
      <c r="AN293" s="442"/>
      <c r="AO293" s="442"/>
      <c r="AP293" s="442"/>
      <c r="AQ293" s="442"/>
    </row>
    <row r="294" spans="8:43" ht="15.75" customHeight="1">
      <c r="H294" s="436"/>
      <c r="L294" s="436"/>
      <c r="M294" s="442"/>
      <c r="N294" s="436"/>
      <c r="O294" s="442"/>
      <c r="P294" s="442"/>
      <c r="Q294" s="442"/>
      <c r="R294" s="436"/>
      <c r="S294" s="442"/>
      <c r="T294" s="442"/>
      <c r="U294" s="436"/>
      <c r="V294" s="442"/>
      <c r="W294" s="442"/>
      <c r="X294" s="436"/>
      <c r="Y294" s="442"/>
      <c r="Z294" s="442"/>
      <c r="AA294" s="436"/>
      <c r="AB294" s="442"/>
      <c r="AC294" s="442"/>
      <c r="AD294" s="436"/>
      <c r="AE294" s="442"/>
      <c r="AF294" s="442"/>
      <c r="AG294" s="436"/>
      <c r="AH294" s="442"/>
      <c r="AI294" s="442"/>
      <c r="AJ294" s="436"/>
      <c r="AK294" s="442"/>
      <c r="AL294" s="442"/>
      <c r="AM294" s="436"/>
      <c r="AN294" s="442"/>
      <c r="AO294" s="442"/>
      <c r="AP294" s="442"/>
      <c r="AQ294" s="442"/>
    </row>
    <row r="295" spans="8:43" ht="15.75" customHeight="1">
      <c r="H295" s="436"/>
      <c r="L295" s="436"/>
      <c r="M295" s="442"/>
      <c r="N295" s="436"/>
      <c r="O295" s="442"/>
      <c r="P295" s="442"/>
      <c r="Q295" s="442"/>
      <c r="R295" s="436"/>
      <c r="S295" s="442"/>
      <c r="T295" s="442"/>
      <c r="U295" s="436"/>
      <c r="V295" s="442"/>
      <c r="W295" s="442"/>
      <c r="X295" s="436"/>
      <c r="Y295" s="442"/>
      <c r="Z295" s="442"/>
      <c r="AA295" s="436"/>
      <c r="AB295" s="442"/>
      <c r="AC295" s="442"/>
      <c r="AD295" s="436"/>
      <c r="AE295" s="442"/>
      <c r="AF295" s="442"/>
      <c r="AG295" s="436"/>
      <c r="AH295" s="442"/>
      <c r="AI295" s="442"/>
      <c r="AJ295" s="436"/>
      <c r="AK295" s="442"/>
      <c r="AL295" s="442"/>
      <c r="AM295" s="436"/>
      <c r="AN295" s="442"/>
      <c r="AO295" s="442"/>
      <c r="AP295" s="442"/>
      <c r="AQ295" s="442"/>
    </row>
    <row r="296" spans="8:43" ht="15.75" customHeight="1">
      <c r="H296" s="436"/>
      <c r="L296" s="436"/>
      <c r="M296" s="442"/>
      <c r="N296" s="436"/>
      <c r="O296" s="442"/>
      <c r="P296" s="442"/>
      <c r="Q296" s="442"/>
      <c r="R296" s="436"/>
      <c r="S296" s="442"/>
      <c r="T296" s="442"/>
      <c r="U296" s="436"/>
      <c r="V296" s="442"/>
      <c r="W296" s="442"/>
      <c r="X296" s="436"/>
      <c r="Y296" s="442"/>
      <c r="Z296" s="442"/>
      <c r="AA296" s="436"/>
      <c r="AB296" s="442"/>
      <c r="AC296" s="442"/>
      <c r="AD296" s="436"/>
      <c r="AE296" s="442"/>
      <c r="AF296" s="442"/>
      <c r="AG296" s="436"/>
      <c r="AH296" s="442"/>
      <c r="AI296" s="442"/>
      <c r="AJ296" s="436"/>
      <c r="AK296" s="442"/>
      <c r="AL296" s="442"/>
      <c r="AM296" s="436"/>
      <c r="AN296" s="442"/>
      <c r="AO296" s="442"/>
      <c r="AP296" s="442"/>
      <c r="AQ296" s="442"/>
    </row>
    <row r="297" spans="8:43" ht="15.75" customHeight="1">
      <c r="H297" s="436"/>
      <c r="L297" s="436"/>
      <c r="M297" s="442"/>
      <c r="N297" s="436"/>
      <c r="O297" s="442"/>
      <c r="P297" s="442"/>
      <c r="Q297" s="442"/>
      <c r="R297" s="436"/>
      <c r="S297" s="442"/>
      <c r="T297" s="442"/>
      <c r="U297" s="436"/>
      <c r="V297" s="442"/>
      <c r="W297" s="442"/>
      <c r="X297" s="436"/>
      <c r="Y297" s="442"/>
      <c r="Z297" s="442"/>
      <c r="AA297" s="436"/>
      <c r="AB297" s="442"/>
      <c r="AC297" s="442"/>
      <c r="AD297" s="436"/>
      <c r="AE297" s="442"/>
      <c r="AF297" s="442"/>
      <c r="AG297" s="436"/>
      <c r="AH297" s="442"/>
      <c r="AI297" s="442"/>
      <c r="AJ297" s="436"/>
      <c r="AK297" s="442"/>
      <c r="AL297" s="442"/>
      <c r="AM297" s="436"/>
      <c r="AN297" s="442"/>
      <c r="AO297" s="442"/>
      <c r="AP297" s="442"/>
      <c r="AQ297" s="442"/>
    </row>
    <row r="298" spans="8:43" ht="15.75" customHeight="1">
      <c r="H298" s="436"/>
      <c r="L298" s="436"/>
      <c r="M298" s="442"/>
      <c r="N298" s="436"/>
      <c r="O298" s="442"/>
      <c r="P298" s="442"/>
      <c r="Q298" s="442"/>
      <c r="R298" s="436"/>
      <c r="S298" s="442"/>
      <c r="T298" s="442"/>
      <c r="U298" s="436"/>
      <c r="V298" s="442"/>
      <c r="W298" s="442"/>
      <c r="X298" s="436"/>
      <c r="Y298" s="442"/>
      <c r="Z298" s="442"/>
      <c r="AA298" s="436"/>
      <c r="AB298" s="442"/>
      <c r="AC298" s="442"/>
      <c r="AD298" s="436"/>
      <c r="AE298" s="442"/>
      <c r="AF298" s="442"/>
      <c r="AG298" s="436"/>
      <c r="AH298" s="442"/>
      <c r="AI298" s="442"/>
      <c r="AJ298" s="436"/>
      <c r="AK298" s="442"/>
      <c r="AL298" s="442"/>
      <c r="AM298" s="436"/>
      <c r="AN298" s="442"/>
      <c r="AO298" s="442"/>
      <c r="AP298" s="442"/>
      <c r="AQ298" s="442"/>
    </row>
    <row r="299" spans="8:43" ht="15.75" customHeight="1">
      <c r="H299" s="436"/>
      <c r="L299" s="436"/>
      <c r="M299" s="442"/>
      <c r="N299" s="436"/>
      <c r="O299" s="442"/>
      <c r="P299" s="442"/>
      <c r="Q299" s="442"/>
      <c r="R299" s="436"/>
      <c r="S299" s="442"/>
      <c r="T299" s="442"/>
      <c r="U299" s="436"/>
      <c r="V299" s="442"/>
      <c r="W299" s="442"/>
      <c r="X299" s="436"/>
      <c r="Y299" s="442"/>
      <c r="Z299" s="442"/>
      <c r="AA299" s="436"/>
      <c r="AB299" s="442"/>
      <c r="AC299" s="442"/>
      <c r="AD299" s="436"/>
      <c r="AE299" s="442"/>
      <c r="AF299" s="442"/>
      <c r="AG299" s="436"/>
      <c r="AH299" s="442"/>
      <c r="AI299" s="442"/>
      <c r="AJ299" s="436"/>
      <c r="AK299" s="442"/>
      <c r="AL299" s="442"/>
      <c r="AM299" s="436"/>
      <c r="AN299" s="442"/>
      <c r="AO299" s="442"/>
      <c r="AP299" s="442"/>
      <c r="AQ299" s="442"/>
    </row>
    <row r="300" spans="8:43" ht="15.75" customHeight="1">
      <c r="H300" s="436"/>
      <c r="L300" s="436"/>
      <c r="M300" s="442"/>
      <c r="N300" s="436"/>
      <c r="O300" s="442"/>
      <c r="P300" s="442"/>
      <c r="Q300" s="442"/>
      <c r="R300" s="436"/>
      <c r="S300" s="442"/>
      <c r="T300" s="442"/>
      <c r="U300" s="436"/>
      <c r="V300" s="442"/>
      <c r="W300" s="442"/>
      <c r="X300" s="436"/>
      <c r="Y300" s="442"/>
      <c r="Z300" s="442"/>
      <c r="AA300" s="436"/>
      <c r="AB300" s="442"/>
      <c r="AC300" s="442"/>
      <c r="AD300" s="436"/>
      <c r="AE300" s="442"/>
      <c r="AF300" s="442"/>
      <c r="AG300" s="436"/>
      <c r="AH300" s="442"/>
      <c r="AI300" s="442"/>
      <c r="AJ300" s="436"/>
      <c r="AK300" s="442"/>
      <c r="AL300" s="442"/>
      <c r="AM300" s="436"/>
      <c r="AN300" s="442"/>
      <c r="AO300" s="442"/>
      <c r="AP300" s="442"/>
      <c r="AQ300" s="442"/>
    </row>
    <row r="301" spans="8:43" ht="15.75" customHeight="1">
      <c r="H301" s="436"/>
      <c r="L301" s="436"/>
      <c r="M301" s="442"/>
      <c r="N301" s="436"/>
      <c r="O301" s="442"/>
      <c r="P301" s="442"/>
      <c r="Q301" s="442"/>
      <c r="R301" s="436"/>
      <c r="S301" s="442"/>
      <c r="T301" s="442"/>
      <c r="U301" s="436"/>
      <c r="V301" s="442"/>
      <c r="W301" s="442"/>
      <c r="X301" s="436"/>
      <c r="Y301" s="442"/>
      <c r="Z301" s="442"/>
      <c r="AA301" s="436"/>
      <c r="AB301" s="442"/>
      <c r="AC301" s="442"/>
      <c r="AD301" s="436"/>
      <c r="AE301" s="442"/>
      <c r="AF301" s="442"/>
      <c r="AG301" s="436"/>
      <c r="AH301" s="442"/>
      <c r="AI301" s="442"/>
      <c r="AJ301" s="436"/>
      <c r="AK301" s="442"/>
      <c r="AL301" s="442"/>
      <c r="AM301" s="436"/>
      <c r="AN301" s="442"/>
      <c r="AO301" s="442"/>
      <c r="AP301" s="442"/>
      <c r="AQ301" s="442"/>
    </row>
    <row r="302" spans="8:43" ht="15.75" customHeight="1">
      <c r="H302" s="436"/>
      <c r="L302" s="436"/>
      <c r="M302" s="442"/>
      <c r="N302" s="436"/>
      <c r="O302" s="442"/>
      <c r="P302" s="442"/>
      <c r="Q302" s="442"/>
      <c r="R302" s="436"/>
      <c r="S302" s="442"/>
      <c r="T302" s="442"/>
      <c r="U302" s="436"/>
      <c r="V302" s="442"/>
      <c r="W302" s="442"/>
      <c r="X302" s="436"/>
      <c r="Y302" s="442"/>
      <c r="Z302" s="442"/>
      <c r="AA302" s="436"/>
      <c r="AB302" s="442"/>
      <c r="AC302" s="442"/>
      <c r="AD302" s="436"/>
      <c r="AE302" s="442"/>
      <c r="AF302" s="442"/>
      <c r="AG302" s="436"/>
      <c r="AH302" s="442"/>
      <c r="AI302" s="442"/>
      <c r="AJ302" s="436"/>
      <c r="AK302" s="442"/>
      <c r="AL302" s="442"/>
      <c r="AM302" s="436"/>
      <c r="AN302" s="442"/>
      <c r="AO302" s="442"/>
      <c r="AP302" s="442"/>
      <c r="AQ302" s="442"/>
    </row>
    <row r="303" spans="8:43" ht="15.75" customHeight="1">
      <c r="H303" s="436"/>
      <c r="L303" s="436"/>
      <c r="M303" s="442"/>
      <c r="N303" s="436"/>
      <c r="O303" s="442"/>
      <c r="P303" s="442"/>
      <c r="Q303" s="442"/>
      <c r="R303" s="436"/>
      <c r="S303" s="442"/>
      <c r="T303" s="442"/>
      <c r="U303" s="436"/>
      <c r="V303" s="442"/>
      <c r="W303" s="442"/>
      <c r="X303" s="436"/>
      <c r="Y303" s="442"/>
      <c r="Z303" s="442"/>
      <c r="AA303" s="436"/>
      <c r="AB303" s="442"/>
      <c r="AC303" s="442"/>
      <c r="AD303" s="436"/>
      <c r="AE303" s="442"/>
      <c r="AF303" s="442"/>
      <c r="AG303" s="436"/>
      <c r="AH303" s="442"/>
      <c r="AI303" s="442"/>
      <c r="AJ303" s="436"/>
      <c r="AK303" s="442"/>
      <c r="AL303" s="442"/>
      <c r="AM303" s="436"/>
      <c r="AN303" s="442"/>
      <c r="AO303" s="442"/>
      <c r="AP303" s="442"/>
      <c r="AQ303" s="442"/>
    </row>
    <row r="304" spans="8:43" ht="15.75" customHeight="1">
      <c r="H304" s="436"/>
      <c r="L304" s="436"/>
      <c r="M304" s="442"/>
      <c r="N304" s="436"/>
      <c r="O304" s="442"/>
      <c r="P304" s="442"/>
      <c r="Q304" s="442"/>
      <c r="R304" s="436"/>
      <c r="S304" s="442"/>
      <c r="T304" s="442"/>
      <c r="U304" s="436"/>
      <c r="V304" s="442"/>
      <c r="W304" s="442"/>
      <c r="X304" s="436"/>
      <c r="Y304" s="442"/>
      <c r="Z304" s="442"/>
      <c r="AA304" s="436"/>
      <c r="AB304" s="442"/>
      <c r="AC304" s="442"/>
      <c r="AD304" s="436"/>
      <c r="AE304" s="442"/>
      <c r="AF304" s="442"/>
      <c r="AG304" s="436"/>
      <c r="AH304" s="442"/>
      <c r="AI304" s="442"/>
      <c r="AJ304" s="436"/>
      <c r="AK304" s="442"/>
      <c r="AL304" s="442"/>
      <c r="AM304" s="436"/>
      <c r="AN304" s="442"/>
      <c r="AO304" s="442"/>
      <c r="AP304" s="442"/>
      <c r="AQ304" s="442"/>
    </row>
    <row r="305" spans="2:43" ht="15.75" customHeight="1">
      <c r="H305" s="436"/>
      <c r="L305" s="436"/>
      <c r="M305" s="442"/>
      <c r="N305" s="436"/>
      <c r="O305" s="442"/>
      <c r="P305" s="442"/>
      <c r="Q305" s="442"/>
      <c r="R305" s="436"/>
      <c r="S305" s="442"/>
      <c r="T305" s="442"/>
      <c r="U305" s="436"/>
      <c r="V305" s="442"/>
      <c r="W305" s="442"/>
      <c r="X305" s="436"/>
      <c r="Y305" s="442"/>
      <c r="Z305" s="442"/>
      <c r="AA305" s="436"/>
      <c r="AB305" s="442"/>
      <c r="AC305" s="442"/>
      <c r="AD305" s="436"/>
      <c r="AE305" s="442"/>
      <c r="AF305" s="442"/>
      <c r="AG305" s="436"/>
      <c r="AH305" s="442"/>
      <c r="AI305" s="442"/>
      <c r="AJ305" s="436"/>
      <c r="AK305" s="442"/>
      <c r="AL305" s="442"/>
      <c r="AM305" s="436"/>
      <c r="AN305" s="442"/>
      <c r="AO305" s="442"/>
      <c r="AP305" s="442"/>
      <c r="AQ305" s="442"/>
    </row>
    <row r="306" spans="2:43" ht="15.75" customHeight="1">
      <c r="B306" s="446"/>
      <c r="H306" s="436"/>
      <c r="L306" s="436"/>
      <c r="M306" s="442"/>
      <c r="N306" s="436"/>
      <c r="O306" s="442"/>
      <c r="P306" s="442"/>
      <c r="Q306" s="442"/>
      <c r="R306" s="436"/>
      <c r="S306" s="442"/>
      <c r="T306" s="442"/>
      <c r="U306" s="436"/>
      <c r="V306" s="442"/>
      <c r="W306" s="442"/>
      <c r="X306" s="436"/>
      <c r="Y306" s="442"/>
      <c r="Z306" s="442"/>
      <c r="AA306" s="436"/>
      <c r="AB306" s="442"/>
      <c r="AC306" s="442"/>
      <c r="AD306" s="436"/>
      <c r="AE306" s="442"/>
      <c r="AF306" s="442"/>
      <c r="AG306" s="436"/>
      <c r="AH306" s="442"/>
      <c r="AI306" s="442"/>
      <c r="AJ306" s="436"/>
      <c r="AK306" s="442"/>
      <c r="AL306" s="442"/>
      <c r="AM306" s="436"/>
      <c r="AN306" s="442"/>
      <c r="AO306" s="442"/>
      <c r="AP306" s="442"/>
      <c r="AQ306" s="442"/>
    </row>
  </sheetData>
  <mergeCells count="25">
    <mergeCell ref="A75:B75"/>
    <mergeCell ref="N3:O6"/>
    <mergeCell ref="A88:B88"/>
    <mergeCell ref="A245:B245"/>
    <mergeCell ref="A284:B284"/>
    <mergeCell ref="G4:G7"/>
    <mergeCell ref="H4:H7"/>
    <mergeCell ref="P3:P6"/>
    <mergeCell ref="Q3:Q6"/>
    <mergeCell ref="AP3:AP6"/>
    <mergeCell ref="AQ3:AQ6"/>
    <mergeCell ref="AR3:AR6"/>
    <mergeCell ref="C2:M2"/>
    <mergeCell ref="A3:A7"/>
    <mergeCell ref="B3:B7"/>
    <mergeCell ref="C3:C7"/>
    <mergeCell ref="D3:D7"/>
    <mergeCell ref="E3:E7"/>
    <mergeCell ref="F3:H3"/>
    <mergeCell ref="I3:K3"/>
    <mergeCell ref="L3:M6"/>
    <mergeCell ref="F4:F7"/>
    <mergeCell ref="I4:I7"/>
    <mergeCell ref="J4:J7"/>
    <mergeCell ref="K4:K7"/>
  </mergeCells>
  <hyperlinks>
    <hyperlink ref="B306" r:id="rId1" location="z0" display="http://adilet.zan.kz/rus/docs/K1500000414 - z0"/>
  </hyperlinks>
  <pageMargins left="0.19685039370078741" right="0.19685039370078741" top="0.19685039370078741" bottom="0.19685039370078741" header="0" footer="0"/>
  <pageSetup paperSize="9" scale="70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8"/>
  <sheetViews>
    <sheetView topLeftCell="A25" workbookViewId="0">
      <selection activeCell="E27" sqref="E27"/>
    </sheetView>
  </sheetViews>
  <sheetFormatPr defaultRowHeight="14.25"/>
  <cols>
    <col min="1" max="1" width="39.28515625" style="212" customWidth="1"/>
    <col min="2" max="2" width="28.28515625" style="212" customWidth="1"/>
    <col min="3" max="3" width="18.7109375" style="211" customWidth="1"/>
    <col min="4" max="255" width="9.140625" style="14"/>
    <col min="256" max="256" width="65.5703125" style="14" customWidth="1"/>
    <col min="257" max="257" width="18.7109375" style="14" customWidth="1"/>
    <col min="258" max="511" width="9.140625" style="14"/>
    <col min="512" max="512" width="65.5703125" style="14" customWidth="1"/>
    <col min="513" max="513" width="18.7109375" style="14" customWidth="1"/>
    <col min="514" max="767" width="9.140625" style="14"/>
    <col min="768" max="768" width="65.5703125" style="14" customWidth="1"/>
    <col min="769" max="769" width="18.7109375" style="14" customWidth="1"/>
    <col min="770" max="1023" width="9.140625" style="14"/>
    <col min="1024" max="1024" width="65.5703125" style="14" customWidth="1"/>
    <col min="1025" max="1025" width="18.7109375" style="14" customWidth="1"/>
    <col min="1026" max="1279" width="9.140625" style="14"/>
    <col min="1280" max="1280" width="65.5703125" style="14" customWidth="1"/>
    <col min="1281" max="1281" width="18.7109375" style="14" customWidth="1"/>
    <col min="1282" max="1535" width="9.140625" style="14"/>
    <col min="1536" max="1536" width="65.5703125" style="14" customWidth="1"/>
    <col min="1537" max="1537" width="18.7109375" style="14" customWidth="1"/>
    <col min="1538" max="1791" width="9.140625" style="14"/>
    <col min="1792" max="1792" width="65.5703125" style="14" customWidth="1"/>
    <col min="1793" max="1793" width="18.7109375" style="14" customWidth="1"/>
    <col min="1794" max="2047" width="9.140625" style="14"/>
    <col min="2048" max="2048" width="65.5703125" style="14" customWidth="1"/>
    <col min="2049" max="2049" width="18.7109375" style="14" customWidth="1"/>
    <col min="2050" max="2303" width="9.140625" style="14"/>
    <col min="2304" max="2304" width="65.5703125" style="14" customWidth="1"/>
    <col min="2305" max="2305" width="18.7109375" style="14" customWidth="1"/>
    <col min="2306" max="2559" width="9.140625" style="14"/>
    <col min="2560" max="2560" width="65.5703125" style="14" customWidth="1"/>
    <col min="2561" max="2561" width="18.7109375" style="14" customWidth="1"/>
    <col min="2562" max="2815" width="9.140625" style="14"/>
    <col min="2816" max="2816" width="65.5703125" style="14" customWidth="1"/>
    <col min="2817" max="2817" width="18.7109375" style="14" customWidth="1"/>
    <col min="2818" max="3071" width="9.140625" style="14"/>
    <col min="3072" max="3072" width="65.5703125" style="14" customWidth="1"/>
    <col min="3073" max="3073" width="18.7109375" style="14" customWidth="1"/>
    <col min="3074" max="3327" width="9.140625" style="14"/>
    <col min="3328" max="3328" width="65.5703125" style="14" customWidth="1"/>
    <col min="3329" max="3329" width="18.7109375" style="14" customWidth="1"/>
    <col min="3330" max="3583" width="9.140625" style="14"/>
    <col min="3584" max="3584" width="65.5703125" style="14" customWidth="1"/>
    <col min="3585" max="3585" width="18.7109375" style="14" customWidth="1"/>
    <col min="3586" max="3839" width="9.140625" style="14"/>
    <col min="3840" max="3840" width="65.5703125" style="14" customWidth="1"/>
    <col min="3841" max="3841" width="18.7109375" style="14" customWidth="1"/>
    <col min="3842" max="4095" width="9.140625" style="14"/>
    <col min="4096" max="4096" width="65.5703125" style="14" customWidth="1"/>
    <col min="4097" max="4097" width="18.7109375" style="14" customWidth="1"/>
    <col min="4098" max="4351" width="9.140625" style="14"/>
    <col min="4352" max="4352" width="65.5703125" style="14" customWidth="1"/>
    <col min="4353" max="4353" width="18.7109375" style="14" customWidth="1"/>
    <col min="4354" max="4607" width="9.140625" style="14"/>
    <col min="4608" max="4608" width="65.5703125" style="14" customWidth="1"/>
    <col min="4609" max="4609" width="18.7109375" style="14" customWidth="1"/>
    <col min="4610" max="4863" width="9.140625" style="14"/>
    <col min="4864" max="4864" width="65.5703125" style="14" customWidth="1"/>
    <col min="4865" max="4865" width="18.7109375" style="14" customWidth="1"/>
    <col min="4866" max="5119" width="9.140625" style="14"/>
    <col min="5120" max="5120" width="65.5703125" style="14" customWidth="1"/>
    <col min="5121" max="5121" width="18.7109375" style="14" customWidth="1"/>
    <col min="5122" max="5375" width="9.140625" style="14"/>
    <col min="5376" max="5376" width="65.5703125" style="14" customWidth="1"/>
    <col min="5377" max="5377" width="18.7109375" style="14" customWidth="1"/>
    <col min="5378" max="5631" width="9.140625" style="14"/>
    <col min="5632" max="5632" width="65.5703125" style="14" customWidth="1"/>
    <col min="5633" max="5633" width="18.7109375" style="14" customWidth="1"/>
    <col min="5634" max="5887" width="9.140625" style="14"/>
    <col min="5888" max="5888" width="65.5703125" style="14" customWidth="1"/>
    <col min="5889" max="5889" width="18.7109375" style="14" customWidth="1"/>
    <col min="5890" max="6143" width="9.140625" style="14"/>
    <col min="6144" max="6144" width="65.5703125" style="14" customWidth="1"/>
    <col min="6145" max="6145" width="18.7109375" style="14" customWidth="1"/>
    <col min="6146" max="6399" width="9.140625" style="14"/>
    <col min="6400" max="6400" width="65.5703125" style="14" customWidth="1"/>
    <col min="6401" max="6401" width="18.7109375" style="14" customWidth="1"/>
    <col min="6402" max="6655" width="9.140625" style="14"/>
    <col min="6656" max="6656" width="65.5703125" style="14" customWidth="1"/>
    <col min="6657" max="6657" width="18.7109375" style="14" customWidth="1"/>
    <col min="6658" max="6911" width="9.140625" style="14"/>
    <col min="6912" max="6912" width="65.5703125" style="14" customWidth="1"/>
    <col min="6913" max="6913" width="18.7109375" style="14" customWidth="1"/>
    <col min="6914" max="7167" width="9.140625" style="14"/>
    <col min="7168" max="7168" width="65.5703125" style="14" customWidth="1"/>
    <col min="7169" max="7169" width="18.7109375" style="14" customWidth="1"/>
    <col min="7170" max="7423" width="9.140625" style="14"/>
    <col min="7424" max="7424" width="65.5703125" style="14" customWidth="1"/>
    <col min="7425" max="7425" width="18.7109375" style="14" customWidth="1"/>
    <col min="7426" max="7679" width="9.140625" style="14"/>
    <col min="7680" max="7680" width="65.5703125" style="14" customWidth="1"/>
    <col min="7681" max="7681" width="18.7109375" style="14" customWidth="1"/>
    <col min="7682" max="7935" width="9.140625" style="14"/>
    <col min="7936" max="7936" width="65.5703125" style="14" customWidth="1"/>
    <col min="7937" max="7937" width="18.7109375" style="14" customWidth="1"/>
    <col min="7938" max="8191" width="9.140625" style="14"/>
    <col min="8192" max="8192" width="65.5703125" style="14" customWidth="1"/>
    <col min="8193" max="8193" width="18.7109375" style="14" customWidth="1"/>
    <col min="8194" max="8447" width="9.140625" style="14"/>
    <col min="8448" max="8448" width="65.5703125" style="14" customWidth="1"/>
    <col min="8449" max="8449" width="18.7109375" style="14" customWidth="1"/>
    <col min="8450" max="8703" width="9.140625" style="14"/>
    <col min="8704" max="8704" width="65.5703125" style="14" customWidth="1"/>
    <col min="8705" max="8705" width="18.7109375" style="14" customWidth="1"/>
    <col min="8706" max="8959" width="9.140625" style="14"/>
    <col min="8960" max="8960" width="65.5703125" style="14" customWidth="1"/>
    <col min="8961" max="8961" width="18.7109375" style="14" customWidth="1"/>
    <col min="8962" max="9215" width="9.140625" style="14"/>
    <col min="9216" max="9216" width="65.5703125" style="14" customWidth="1"/>
    <col min="9217" max="9217" width="18.7109375" style="14" customWidth="1"/>
    <col min="9218" max="9471" width="9.140625" style="14"/>
    <col min="9472" max="9472" width="65.5703125" style="14" customWidth="1"/>
    <col min="9473" max="9473" width="18.7109375" style="14" customWidth="1"/>
    <col min="9474" max="9727" width="9.140625" style="14"/>
    <col min="9728" max="9728" width="65.5703125" style="14" customWidth="1"/>
    <col min="9729" max="9729" width="18.7109375" style="14" customWidth="1"/>
    <col min="9730" max="9983" width="9.140625" style="14"/>
    <col min="9984" max="9984" width="65.5703125" style="14" customWidth="1"/>
    <col min="9985" max="9985" width="18.7109375" style="14" customWidth="1"/>
    <col min="9986" max="10239" width="9.140625" style="14"/>
    <col min="10240" max="10240" width="65.5703125" style="14" customWidth="1"/>
    <col min="10241" max="10241" width="18.7109375" style="14" customWidth="1"/>
    <col min="10242" max="10495" width="9.140625" style="14"/>
    <col min="10496" max="10496" width="65.5703125" style="14" customWidth="1"/>
    <col min="10497" max="10497" width="18.7109375" style="14" customWidth="1"/>
    <col min="10498" max="10751" width="9.140625" style="14"/>
    <col min="10752" max="10752" width="65.5703125" style="14" customWidth="1"/>
    <col min="10753" max="10753" width="18.7109375" style="14" customWidth="1"/>
    <col min="10754" max="11007" width="9.140625" style="14"/>
    <col min="11008" max="11008" width="65.5703125" style="14" customWidth="1"/>
    <col min="11009" max="11009" width="18.7109375" style="14" customWidth="1"/>
    <col min="11010" max="11263" width="9.140625" style="14"/>
    <col min="11264" max="11264" width="65.5703125" style="14" customWidth="1"/>
    <col min="11265" max="11265" width="18.7109375" style="14" customWidth="1"/>
    <col min="11266" max="11519" width="9.140625" style="14"/>
    <col min="11520" max="11520" width="65.5703125" style="14" customWidth="1"/>
    <col min="11521" max="11521" width="18.7109375" style="14" customWidth="1"/>
    <col min="11522" max="11775" width="9.140625" style="14"/>
    <col min="11776" max="11776" width="65.5703125" style="14" customWidth="1"/>
    <col min="11777" max="11777" width="18.7109375" style="14" customWidth="1"/>
    <col min="11778" max="12031" width="9.140625" style="14"/>
    <col min="12032" max="12032" width="65.5703125" style="14" customWidth="1"/>
    <col min="12033" max="12033" width="18.7109375" style="14" customWidth="1"/>
    <col min="12034" max="12287" width="9.140625" style="14"/>
    <col min="12288" max="12288" width="65.5703125" style="14" customWidth="1"/>
    <col min="12289" max="12289" width="18.7109375" style="14" customWidth="1"/>
    <col min="12290" max="12543" width="9.140625" style="14"/>
    <col min="12544" max="12544" width="65.5703125" style="14" customWidth="1"/>
    <col min="12545" max="12545" width="18.7109375" style="14" customWidth="1"/>
    <col min="12546" max="12799" width="9.140625" style="14"/>
    <col min="12800" max="12800" width="65.5703125" style="14" customWidth="1"/>
    <col min="12801" max="12801" width="18.7109375" style="14" customWidth="1"/>
    <col min="12802" max="13055" width="9.140625" style="14"/>
    <col min="13056" max="13056" width="65.5703125" style="14" customWidth="1"/>
    <col min="13057" max="13057" width="18.7109375" style="14" customWidth="1"/>
    <col min="13058" max="13311" width="9.140625" style="14"/>
    <col min="13312" max="13312" width="65.5703125" style="14" customWidth="1"/>
    <col min="13313" max="13313" width="18.7109375" style="14" customWidth="1"/>
    <col min="13314" max="13567" width="9.140625" style="14"/>
    <col min="13568" max="13568" width="65.5703125" style="14" customWidth="1"/>
    <col min="13569" max="13569" width="18.7109375" style="14" customWidth="1"/>
    <col min="13570" max="13823" width="9.140625" style="14"/>
    <col min="13824" max="13824" width="65.5703125" style="14" customWidth="1"/>
    <col min="13825" max="13825" width="18.7109375" style="14" customWidth="1"/>
    <col min="13826" max="14079" width="9.140625" style="14"/>
    <col min="14080" max="14080" width="65.5703125" style="14" customWidth="1"/>
    <col min="14081" max="14081" width="18.7109375" style="14" customWidth="1"/>
    <col min="14082" max="14335" width="9.140625" style="14"/>
    <col min="14336" max="14336" width="65.5703125" style="14" customWidth="1"/>
    <col min="14337" max="14337" width="18.7109375" style="14" customWidth="1"/>
    <col min="14338" max="14591" width="9.140625" style="14"/>
    <col min="14592" max="14592" width="65.5703125" style="14" customWidth="1"/>
    <col min="14593" max="14593" width="18.7109375" style="14" customWidth="1"/>
    <col min="14594" max="14847" width="9.140625" style="14"/>
    <col min="14848" max="14848" width="65.5703125" style="14" customWidth="1"/>
    <col min="14849" max="14849" width="18.7109375" style="14" customWidth="1"/>
    <col min="14850" max="15103" width="9.140625" style="14"/>
    <col min="15104" max="15104" width="65.5703125" style="14" customWidth="1"/>
    <col min="15105" max="15105" width="18.7109375" style="14" customWidth="1"/>
    <col min="15106" max="15359" width="9.140625" style="14"/>
    <col min="15360" max="15360" width="65.5703125" style="14" customWidth="1"/>
    <col min="15361" max="15361" width="18.7109375" style="14" customWidth="1"/>
    <col min="15362" max="15615" width="9.140625" style="14"/>
    <col min="15616" max="15616" width="65.5703125" style="14" customWidth="1"/>
    <col min="15617" max="15617" width="18.7109375" style="14" customWidth="1"/>
    <col min="15618" max="15871" width="9.140625" style="14"/>
    <col min="15872" max="15872" width="65.5703125" style="14" customWidth="1"/>
    <col min="15873" max="15873" width="18.7109375" style="14" customWidth="1"/>
    <col min="15874" max="16127" width="9.140625" style="14"/>
    <col min="16128" max="16128" width="65.5703125" style="14" customWidth="1"/>
    <col min="16129" max="16129" width="18.7109375" style="14" customWidth="1"/>
    <col min="16130" max="16384" width="9.140625" style="14"/>
  </cols>
  <sheetData>
    <row r="1" spans="1:4" ht="13.5">
      <c r="A1" s="213"/>
      <c r="B1" s="213"/>
      <c r="C1" s="227" t="s">
        <v>266</v>
      </c>
    </row>
    <row r="2" spans="1:4" ht="13.5">
      <c r="A2" s="213"/>
      <c r="B2" s="213"/>
      <c r="C2" s="228" t="s">
        <v>267</v>
      </c>
    </row>
    <row r="3" spans="1:4" ht="13.5">
      <c r="A3" s="213"/>
      <c r="B3" s="213"/>
      <c r="C3" s="227" t="s">
        <v>268</v>
      </c>
    </row>
    <row r="4" spans="1:4" ht="13.5">
      <c r="A4" s="213" t="s">
        <v>12</v>
      </c>
      <c r="B4" s="213"/>
      <c r="C4" s="227" t="s">
        <v>470</v>
      </c>
    </row>
    <row r="5" spans="1:4" ht="13.5">
      <c r="A5" s="213" t="s">
        <v>12</v>
      </c>
      <c r="B5" s="213"/>
      <c r="C5" s="227"/>
    </row>
    <row r="6" spans="1:4" ht="14.25" customHeight="1">
      <c r="A6" s="352" t="s">
        <v>269</v>
      </c>
      <c r="B6" s="352"/>
      <c r="C6" s="214"/>
    </row>
    <row r="7" spans="1:4" ht="14.25" customHeight="1">
      <c r="A7" s="213"/>
      <c r="B7" s="213"/>
      <c r="C7" s="214"/>
    </row>
    <row r="8" spans="1:4" ht="14.25" customHeight="1">
      <c r="A8" s="353" t="s">
        <v>100</v>
      </c>
      <c r="B8" s="354">
        <v>2023</v>
      </c>
      <c r="C8" s="355"/>
      <c r="D8" s="185"/>
    </row>
    <row r="9" spans="1:4" s="217" customFormat="1" ht="14.25" customHeight="1">
      <c r="A9" s="353" t="s">
        <v>101</v>
      </c>
      <c r="B9" s="354" t="s">
        <v>102</v>
      </c>
      <c r="C9" s="355"/>
      <c r="D9" s="356"/>
    </row>
    <row r="10" spans="1:4" s="217" customFormat="1" ht="14.25" customHeight="1">
      <c r="A10" s="353" t="s">
        <v>103</v>
      </c>
      <c r="B10" s="354" t="s">
        <v>104</v>
      </c>
      <c r="C10" s="355"/>
      <c r="D10" s="356"/>
    </row>
    <row r="11" spans="1:4" s="217" customFormat="1" ht="26.25" customHeight="1">
      <c r="A11" s="353" t="s">
        <v>105</v>
      </c>
      <c r="B11" s="603" t="s">
        <v>90</v>
      </c>
      <c r="C11" s="603"/>
      <c r="D11" s="357"/>
    </row>
    <row r="12" spans="1:4" s="217" customFormat="1" ht="14.25" customHeight="1">
      <c r="A12" s="353" t="s">
        <v>106</v>
      </c>
      <c r="B12" s="354" t="s">
        <v>107</v>
      </c>
      <c r="C12" s="355"/>
      <c r="D12" s="356"/>
    </row>
    <row r="13" spans="1:4" s="217" customFormat="1" ht="18" customHeight="1">
      <c r="A13" s="354" t="s">
        <v>298</v>
      </c>
      <c r="B13" s="603" t="s">
        <v>474</v>
      </c>
      <c r="C13" s="603"/>
      <c r="D13" s="356"/>
    </row>
    <row r="14" spans="1:4" ht="14.25" customHeight="1">
      <c r="A14" s="213" t="s">
        <v>270</v>
      </c>
      <c r="B14" s="346">
        <v>159</v>
      </c>
      <c r="C14" s="214"/>
    </row>
    <row r="15" spans="1:4" ht="14.25" customHeight="1">
      <c r="A15" s="213"/>
      <c r="B15" s="213"/>
      <c r="C15" s="214"/>
    </row>
    <row r="16" spans="1:4" ht="29.25" customHeight="1">
      <c r="A16" s="608" t="s">
        <v>152</v>
      </c>
      <c r="B16" s="609"/>
      <c r="C16" s="216" t="s">
        <v>297</v>
      </c>
    </row>
    <row r="17" spans="1:12" ht="14.25" customHeight="1">
      <c r="A17" s="608">
        <v>1</v>
      </c>
      <c r="B17" s="609"/>
      <c r="C17" s="216">
        <v>2</v>
      </c>
    </row>
    <row r="18" spans="1:12" ht="15.75" customHeight="1">
      <c r="A18" s="601" t="s">
        <v>291</v>
      </c>
      <c r="B18" s="602"/>
      <c r="C18" s="218">
        <f>SUM(C20:C44)-1</f>
        <v>289212.7443061716</v>
      </c>
      <c r="E18" s="180"/>
    </row>
    <row r="19" spans="1:12" ht="15.75" customHeight="1">
      <c r="A19" s="601" t="s">
        <v>271</v>
      </c>
      <c r="B19" s="602"/>
      <c r="C19" s="219"/>
    </row>
    <row r="20" spans="1:12" ht="15.75" customHeight="1">
      <c r="A20" s="601" t="s">
        <v>272</v>
      </c>
      <c r="B20" s="602"/>
      <c r="C20" s="220">
        <f>'общ без пов'!Z29+'расчет 100%'!AR284+'расч квал кат'!CN370+магистр!D17+'111 непедаг'!S26</f>
        <v>200916.07793784994</v>
      </c>
      <c r="D20" s="524"/>
      <c r="E20" s="348"/>
      <c r="F20" s="349"/>
      <c r="G20" s="349"/>
      <c r="H20" s="349"/>
      <c r="I20" s="349"/>
      <c r="J20" s="349"/>
      <c r="K20" s="349"/>
      <c r="L20" s="349"/>
    </row>
    <row r="21" spans="1:12" ht="15.75" customHeight="1">
      <c r="A21" s="601" t="s">
        <v>292</v>
      </c>
      <c r="B21" s="602"/>
      <c r="C21" s="220">
        <f>'113'!G26</f>
        <v>7072.4984299999996</v>
      </c>
      <c r="D21" s="347"/>
      <c r="E21" s="348"/>
      <c r="F21" s="349"/>
      <c r="G21" s="349"/>
      <c r="H21" s="349"/>
      <c r="I21" s="349"/>
      <c r="J21" s="349"/>
      <c r="K21" s="349"/>
      <c r="L21" s="349"/>
    </row>
    <row r="22" spans="1:12" ht="15.75" customHeight="1">
      <c r="A22" s="601" t="s">
        <v>293</v>
      </c>
      <c r="B22" s="602"/>
      <c r="C22" s="240">
        <f>'151'!H16</f>
        <v>4108.3499999999995</v>
      </c>
      <c r="D22" s="347"/>
      <c r="E22" s="348"/>
      <c r="F22" s="349"/>
      <c r="G22" s="349"/>
      <c r="H22" s="349"/>
      <c r="I22" s="349"/>
      <c r="J22" s="349"/>
      <c r="K22" s="349"/>
      <c r="L22" s="349"/>
    </row>
    <row r="23" spans="1:12" ht="15.75" customHeight="1">
      <c r="A23" s="601" t="s">
        <v>273</v>
      </c>
      <c r="B23" s="602"/>
      <c r="C23" s="222"/>
      <c r="D23" s="347"/>
      <c r="E23" s="348"/>
      <c r="F23" s="349"/>
      <c r="G23" s="349"/>
      <c r="H23" s="349"/>
      <c r="I23" s="349"/>
      <c r="J23" s="349"/>
      <c r="K23" s="349"/>
      <c r="L23" s="349"/>
    </row>
    <row r="24" spans="1:12" ht="15.75" customHeight="1">
      <c r="A24" s="601" t="s">
        <v>294</v>
      </c>
      <c r="B24" s="602"/>
      <c r="C24" s="222"/>
      <c r="D24" s="347"/>
      <c r="E24" s="348"/>
      <c r="F24" s="349"/>
      <c r="G24" s="349"/>
      <c r="H24" s="349"/>
      <c r="I24" s="349"/>
      <c r="J24" s="349"/>
      <c r="K24" s="349"/>
      <c r="L24" s="349"/>
    </row>
    <row r="25" spans="1:12" ht="15.75" customHeight="1">
      <c r="A25" s="601" t="s">
        <v>274</v>
      </c>
      <c r="B25" s="602"/>
      <c r="C25" s="373">
        <v>1</v>
      </c>
      <c r="D25" s="347"/>
      <c r="E25" s="348"/>
      <c r="F25" s="349"/>
      <c r="G25" s="349"/>
      <c r="H25" s="349"/>
      <c r="I25" s="349"/>
      <c r="J25" s="349"/>
      <c r="K25" s="349"/>
      <c r="L25" s="349"/>
    </row>
    <row r="26" spans="1:12" ht="15.75" customHeight="1">
      <c r="A26" s="601" t="s">
        <v>275</v>
      </c>
      <c r="B26" s="602"/>
      <c r="C26" s="222"/>
      <c r="D26" s="347"/>
      <c r="E26" s="348"/>
      <c r="F26" s="349"/>
      <c r="G26" s="349"/>
      <c r="H26" s="349"/>
      <c r="I26" s="349"/>
      <c r="J26" s="349"/>
      <c r="K26" s="349"/>
      <c r="L26" s="349"/>
    </row>
    <row r="27" spans="1:12" ht="15.75" customHeight="1">
      <c r="A27" s="601" t="s">
        <v>276</v>
      </c>
      <c r="B27" s="602"/>
      <c r="C27" s="220">
        <f>'121'!C18</f>
        <v>10847.468208643897</v>
      </c>
      <c r="D27" s="347"/>
      <c r="E27" s="348"/>
      <c r="F27" s="349"/>
      <c r="G27" s="349"/>
      <c r="H27" s="349"/>
      <c r="I27" s="349"/>
      <c r="J27" s="349"/>
      <c r="K27" s="349"/>
      <c r="L27" s="349"/>
    </row>
    <row r="28" spans="1:12" ht="15.75" customHeight="1">
      <c r="A28" s="601" t="s">
        <v>277</v>
      </c>
      <c r="B28" s="602"/>
      <c r="C28" s="220">
        <f>'122'!C18</f>
        <v>6328.8564550422734</v>
      </c>
      <c r="D28" s="347"/>
      <c r="E28" s="348"/>
      <c r="F28" s="349"/>
      <c r="G28" s="349"/>
      <c r="H28" s="349"/>
      <c r="I28" s="349"/>
      <c r="J28" s="349"/>
      <c r="K28" s="349"/>
      <c r="L28" s="349"/>
    </row>
    <row r="29" spans="1:12" ht="15.75" customHeight="1">
      <c r="A29" s="601" t="s">
        <v>295</v>
      </c>
      <c r="B29" s="602"/>
      <c r="C29" s="220">
        <f>соц.страх!C22</f>
        <v>6027.4823381354981</v>
      </c>
      <c r="D29" s="347"/>
      <c r="E29" s="348"/>
      <c r="F29" s="349"/>
      <c r="G29" s="349"/>
      <c r="H29" s="349"/>
      <c r="I29" s="349"/>
      <c r="J29" s="349"/>
      <c r="K29" s="349"/>
      <c r="L29" s="349"/>
    </row>
    <row r="30" spans="1:12" ht="15.75" customHeight="1">
      <c r="A30" s="601" t="s">
        <v>299</v>
      </c>
      <c r="B30" s="602"/>
      <c r="C30" s="220"/>
      <c r="D30" s="347"/>
      <c r="E30" s="348"/>
      <c r="F30" s="349"/>
      <c r="G30" s="349"/>
      <c r="H30" s="349"/>
      <c r="I30" s="349"/>
      <c r="J30" s="349"/>
      <c r="K30" s="349"/>
      <c r="L30" s="349"/>
    </row>
    <row r="31" spans="1:12" ht="15.75" customHeight="1">
      <c r="A31" s="601" t="s">
        <v>278</v>
      </c>
      <c r="B31" s="602"/>
      <c r="C31" s="222"/>
      <c r="D31" s="347"/>
      <c r="E31" s="348"/>
      <c r="F31" s="349"/>
      <c r="G31" s="349"/>
      <c r="H31" s="349"/>
      <c r="I31" s="349"/>
      <c r="J31" s="349"/>
      <c r="K31" s="349"/>
      <c r="L31" s="349"/>
    </row>
    <row r="32" spans="1:12" ht="26.25" customHeight="1">
      <c r="A32" s="606" t="s">
        <v>296</v>
      </c>
      <c r="B32" s="607"/>
      <c r="C32" s="220">
        <f>'123'!C20</f>
        <v>116.502</v>
      </c>
      <c r="D32" s="347"/>
      <c r="E32" s="348"/>
      <c r="F32" s="349"/>
      <c r="G32" s="349"/>
      <c r="H32" s="349"/>
      <c r="I32" s="349"/>
      <c r="J32" s="349"/>
      <c r="K32" s="349"/>
      <c r="L32" s="349"/>
    </row>
    <row r="33" spans="1:12" ht="16.5" customHeight="1">
      <c r="A33" s="601" t="s">
        <v>279</v>
      </c>
      <c r="B33" s="602"/>
      <c r="C33" s="221">
        <f>'139гсм'!L17+'139канц.хоз'!E20</f>
        <v>3531.1664999999998</v>
      </c>
      <c r="D33" s="347"/>
      <c r="E33" s="348"/>
      <c r="F33" s="349"/>
      <c r="G33" s="349"/>
      <c r="H33" s="349"/>
      <c r="I33" s="349"/>
      <c r="J33" s="349"/>
      <c r="K33" s="349"/>
      <c r="L33" s="349"/>
    </row>
    <row r="34" spans="1:12" ht="16.5" customHeight="1">
      <c r="A34" s="601" t="s">
        <v>280</v>
      </c>
      <c r="B34" s="602"/>
      <c r="C34" s="222"/>
      <c r="D34" s="347"/>
      <c r="E34" s="348"/>
      <c r="F34" s="349"/>
      <c r="G34" s="349"/>
      <c r="H34" s="349"/>
      <c r="I34" s="349"/>
      <c r="J34" s="349"/>
      <c r="K34" s="349"/>
      <c r="L34" s="349"/>
    </row>
    <row r="35" spans="1:12" ht="16.5" customHeight="1">
      <c r="A35" s="601" t="s">
        <v>281</v>
      </c>
      <c r="B35" s="602"/>
      <c r="C35" s="220">
        <f>су!F20</f>
        <v>442.0688265</v>
      </c>
      <c r="D35" s="347"/>
      <c r="E35" s="348"/>
      <c r="F35" s="349"/>
      <c r="G35" s="349"/>
      <c r="H35" s="349"/>
      <c r="I35" s="349"/>
      <c r="J35" s="349"/>
      <c r="K35" s="349"/>
      <c r="L35" s="349"/>
    </row>
    <row r="36" spans="1:12" ht="16.5" customHeight="1">
      <c r="A36" s="601" t="s">
        <v>282</v>
      </c>
      <c r="B36" s="602"/>
      <c r="C36" s="220">
        <f>эл!E17</f>
        <v>7773.0993900000003</v>
      </c>
      <c r="D36" s="347"/>
      <c r="E36" s="348"/>
      <c r="F36" s="349"/>
      <c r="G36" s="349"/>
      <c r="H36" s="349"/>
      <c r="I36" s="349"/>
      <c r="J36" s="349"/>
      <c r="K36" s="349"/>
      <c r="L36" s="349"/>
    </row>
    <row r="37" spans="1:12" ht="16.5" customHeight="1">
      <c r="A37" s="601" t="s">
        <v>283</v>
      </c>
      <c r="B37" s="602"/>
      <c r="C37" s="220">
        <f>теп!E17</f>
        <v>7313.6676999999991</v>
      </c>
      <c r="D37" s="347"/>
      <c r="E37" s="348"/>
      <c r="F37" s="349"/>
      <c r="G37" s="349"/>
      <c r="H37" s="349"/>
      <c r="I37" s="349"/>
      <c r="J37" s="349"/>
      <c r="K37" s="349"/>
      <c r="L37" s="349"/>
    </row>
    <row r="38" spans="1:12" ht="16.5" customHeight="1">
      <c r="A38" s="601" t="s">
        <v>284</v>
      </c>
      <c r="B38" s="602"/>
      <c r="C38" s="221">
        <f>'142'!K35</f>
        <v>2706.6475200000004</v>
      </c>
      <c r="D38" s="347"/>
      <c r="E38" s="348"/>
      <c r="F38" s="349"/>
      <c r="G38" s="349"/>
      <c r="H38" s="349"/>
      <c r="I38" s="349"/>
      <c r="J38" s="349"/>
      <c r="K38" s="349"/>
      <c r="L38" s="349"/>
    </row>
    <row r="39" spans="1:12" ht="16.5" customHeight="1">
      <c r="A39" s="601" t="s">
        <v>285</v>
      </c>
      <c r="B39" s="602"/>
      <c r="C39" s="222"/>
      <c r="D39" s="347"/>
      <c r="E39" s="348"/>
      <c r="F39" s="349"/>
      <c r="G39" s="349"/>
      <c r="H39" s="349"/>
      <c r="I39" s="349"/>
      <c r="J39" s="349"/>
      <c r="K39" s="349"/>
      <c r="L39" s="349"/>
    </row>
    <row r="40" spans="1:12" ht="16.5" customHeight="1">
      <c r="A40" s="601" t="s">
        <v>286</v>
      </c>
      <c r="B40" s="602"/>
      <c r="C40" s="222"/>
      <c r="D40" s="347"/>
      <c r="E40" s="348"/>
      <c r="F40" s="349"/>
      <c r="G40" s="349"/>
      <c r="H40" s="349"/>
      <c r="I40" s="349"/>
      <c r="J40" s="349"/>
      <c r="K40" s="349"/>
      <c r="L40" s="349"/>
    </row>
    <row r="41" spans="1:12" ht="16.5" customHeight="1">
      <c r="A41" s="601" t="s">
        <v>287</v>
      </c>
      <c r="B41" s="602"/>
      <c r="C41" s="222"/>
      <c r="D41" s="347"/>
      <c r="E41" s="348"/>
      <c r="F41" s="349"/>
      <c r="G41" s="349"/>
      <c r="H41" s="349"/>
      <c r="I41" s="349"/>
      <c r="J41" s="349"/>
      <c r="K41" s="349"/>
      <c r="L41" s="349"/>
    </row>
    <row r="42" spans="1:12" s="204" customFormat="1" ht="16.5" customHeight="1">
      <c r="A42" s="604" t="s">
        <v>288</v>
      </c>
      <c r="B42" s="605"/>
      <c r="C42" s="223">
        <f>'146'!E30</f>
        <v>2925.6280000000002</v>
      </c>
      <c r="D42" s="347"/>
      <c r="E42" s="348"/>
      <c r="F42" s="350"/>
      <c r="G42" s="350"/>
      <c r="H42" s="350"/>
      <c r="I42" s="350"/>
      <c r="J42" s="350"/>
      <c r="K42" s="350"/>
      <c r="L42" s="350"/>
    </row>
    <row r="43" spans="1:12" ht="16.5" customHeight="1">
      <c r="A43" s="601" t="s">
        <v>289</v>
      </c>
      <c r="B43" s="602"/>
      <c r="C43" s="222"/>
      <c r="D43" s="347"/>
      <c r="E43" s="348"/>
      <c r="F43" s="349"/>
      <c r="G43" s="349"/>
      <c r="H43" s="349"/>
      <c r="I43" s="349"/>
      <c r="J43" s="349"/>
      <c r="K43" s="349"/>
      <c r="L43" s="349"/>
    </row>
    <row r="44" spans="1:12" s="204" customFormat="1" ht="16.5" customHeight="1">
      <c r="A44" s="604" t="s">
        <v>290</v>
      </c>
      <c r="B44" s="605"/>
      <c r="C44" s="223">
        <f>'159'!E29</f>
        <v>29103.231</v>
      </c>
      <c r="D44" s="347"/>
      <c r="E44" s="348"/>
      <c r="F44" s="350"/>
      <c r="G44" s="350"/>
      <c r="H44" s="350"/>
      <c r="I44" s="350"/>
      <c r="J44" s="350"/>
      <c r="K44" s="350"/>
      <c r="L44" s="350"/>
    </row>
    <row r="45" spans="1:12" ht="15">
      <c r="A45" s="217" t="s">
        <v>47</v>
      </c>
      <c r="B45" s="217"/>
      <c r="C45" s="215"/>
      <c r="D45" s="347"/>
      <c r="E45" s="351"/>
      <c r="F45" s="349"/>
      <c r="G45" s="349"/>
      <c r="H45" s="349"/>
      <c r="I45" s="349"/>
      <c r="J45" s="349"/>
      <c r="K45" s="349"/>
      <c r="L45" s="349"/>
    </row>
    <row r="46" spans="1:12" ht="13.5">
      <c r="A46" s="244" t="s">
        <v>2</v>
      </c>
      <c r="B46" s="244"/>
      <c r="C46" s="225" t="s">
        <v>82</v>
      </c>
    </row>
    <row r="47" spans="1:12" ht="13.5">
      <c r="A47" s="224"/>
      <c r="B47" s="224"/>
      <c r="C47" s="225"/>
    </row>
    <row r="48" spans="1:12" ht="13.5">
      <c r="A48" s="226" t="s">
        <v>95</v>
      </c>
      <c r="B48" s="226"/>
      <c r="C48" s="225" t="s">
        <v>71</v>
      </c>
    </row>
  </sheetData>
  <mergeCells count="31">
    <mergeCell ref="B13:C13"/>
    <mergeCell ref="A16:B16"/>
    <mergeCell ref="A17:B17"/>
    <mergeCell ref="A19:B19"/>
    <mergeCell ref="A18:B18"/>
    <mergeCell ref="A23:B23"/>
    <mergeCell ref="A22:B22"/>
    <mergeCell ref="A21:B21"/>
    <mergeCell ref="A20:B20"/>
    <mergeCell ref="A24:B24"/>
    <mergeCell ref="A35:B35"/>
    <mergeCell ref="A34:B34"/>
    <mergeCell ref="A33:B33"/>
    <mergeCell ref="A32:B32"/>
    <mergeCell ref="A31:B31"/>
    <mergeCell ref="A36:B36"/>
    <mergeCell ref="B11:C11"/>
    <mergeCell ref="A30:B30"/>
    <mergeCell ref="A29:B29"/>
    <mergeCell ref="A44:B44"/>
    <mergeCell ref="A43:B43"/>
    <mergeCell ref="A42:B42"/>
    <mergeCell ref="A41:B41"/>
    <mergeCell ref="A40:B40"/>
    <mergeCell ref="A39:B39"/>
    <mergeCell ref="A38:B38"/>
    <mergeCell ref="A37:B37"/>
    <mergeCell ref="A28:B28"/>
    <mergeCell ref="A27:B27"/>
    <mergeCell ref="A26:B26"/>
    <mergeCell ref="A25:B25"/>
  </mergeCells>
  <pageMargins left="0.70866141732283472" right="0.39370078740157483" top="0.59055118110236227" bottom="0.3937007874015748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0"/>
  <sheetViews>
    <sheetView topLeftCell="A10" workbookViewId="0">
      <selection activeCell="B12" sqref="B12"/>
    </sheetView>
  </sheetViews>
  <sheetFormatPr defaultRowHeight="12.75"/>
  <cols>
    <col min="1" max="1" width="33.28515625" style="14" customWidth="1"/>
    <col min="2" max="2" width="8.42578125" style="14" customWidth="1"/>
    <col min="3" max="3" width="9.42578125" style="14" customWidth="1"/>
    <col min="4" max="4" width="9.85546875" style="14" customWidth="1"/>
    <col min="5" max="5" width="9.28515625" style="14" customWidth="1"/>
    <col min="6" max="6" width="9.85546875" style="14" customWidth="1"/>
    <col min="7" max="9" width="9.140625" style="14"/>
    <col min="10" max="10" width="39.85546875" style="14" customWidth="1"/>
    <col min="11" max="241" width="9.140625" style="14"/>
    <col min="242" max="242" width="33.28515625" style="14" customWidth="1"/>
    <col min="243" max="243" width="8.42578125" style="14" customWidth="1"/>
    <col min="244" max="244" width="9.42578125" style="14" customWidth="1"/>
    <col min="245" max="245" width="10.28515625" style="14" customWidth="1"/>
    <col min="246" max="246" width="10.85546875" style="14" customWidth="1"/>
    <col min="247" max="247" width="9.85546875" style="14" customWidth="1"/>
    <col min="248" max="497" width="9.140625" style="14"/>
    <col min="498" max="498" width="33.28515625" style="14" customWidth="1"/>
    <col min="499" max="499" width="8.42578125" style="14" customWidth="1"/>
    <col min="500" max="500" width="9.42578125" style="14" customWidth="1"/>
    <col min="501" max="501" width="10.28515625" style="14" customWidth="1"/>
    <col min="502" max="502" width="10.85546875" style="14" customWidth="1"/>
    <col min="503" max="503" width="9.85546875" style="14" customWidth="1"/>
    <col min="504" max="753" width="9.140625" style="14"/>
    <col min="754" max="754" width="33.28515625" style="14" customWidth="1"/>
    <col min="755" max="755" width="8.42578125" style="14" customWidth="1"/>
    <col min="756" max="756" width="9.42578125" style="14" customWidth="1"/>
    <col min="757" max="757" width="10.28515625" style="14" customWidth="1"/>
    <col min="758" max="758" width="10.85546875" style="14" customWidth="1"/>
    <col min="759" max="759" width="9.85546875" style="14" customWidth="1"/>
    <col min="760" max="1009" width="9.140625" style="14"/>
    <col min="1010" max="1010" width="33.28515625" style="14" customWidth="1"/>
    <col min="1011" max="1011" width="8.42578125" style="14" customWidth="1"/>
    <col min="1012" max="1012" width="9.42578125" style="14" customWidth="1"/>
    <col min="1013" max="1013" width="10.28515625" style="14" customWidth="1"/>
    <col min="1014" max="1014" width="10.85546875" style="14" customWidth="1"/>
    <col min="1015" max="1015" width="9.85546875" style="14" customWidth="1"/>
    <col min="1016" max="1265" width="9.140625" style="14"/>
    <col min="1266" max="1266" width="33.28515625" style="14" customWidth="1"/>
    <col min="1267" max="1267" width="8.42578125" style="14" customWidth="1"/>
    <col min="1268" max="1268" width="9.42578125" style="14" customWidth="1"/>
    <col min="1269" max="1269" width="10.28515625" style="14" customWidth="1"/>
    <col min="1270" max="1270" width="10.85546875" style="14" customWidth="1"/>
    <col min="1271" max="1271" width="9.85546875" style="14" customWidth="1"/>
    <col min="1272" max="1521" width="9.140625" style="14"/>
    <col min="1522" max="1522" width="33.28515625" style="14" customWidth="1"/>
    <col min="1523" max="1523" width="8.42578125" style="14" customWidth="1"/>
    <col min="1524" max="1524" width="9.42578125" style="14" customWidth="1"/>
    <col min="1525" max="1525" width="10.28515625" style="14" customWidth="1"/>
    <col min="1526" max="1526" width="10.85546875" style="14" customWidth="1"/>
    <col min="1527" max="1527" width="9.85546875" style="14" customWidth="1"/>
    <col min="1528" max="1777" width="9.140625" style="14"/>
    <col min="1778" max="1778" width="33.28515625" style="14" customWidth="1"/>
    <col min="1779" max="1779" width="8.42578125" style="14" customWidth="1"/>
    <col min="1780" max="1780" width="9.42578125" style="14" customWidth="1"/>
    <col min="1781" max="1781" width="10.28515625" style="14" customWidth="1"/>
    <col min="1782" max="1782" width="10.85546875" style="14" customWidth="1"/>
    <col min="1783" max="1783" width="9.85546875" style="14" customWidth="1"/>
    <col min="1784" max="2033" width="9.140625" style="14"/>
    <col min="2034" max="2034" width="33.28515625" style="14" customWidth="1"/>
    <col min="2035" max="2035" width="8.42578125" style="14" customWidth="1"/>
    <col min="2036" max="2036" width="9.42578125" style="14" customWidth="1"/>
    <col min="2037" max="2037" width="10.28515625" style="14" customWidth="1"/>
    <col min="2038" max="2038" width="10.85546875" style="14" customWidth="1"/>
    <col min="2039" max="2039" width="9.85546875" style="14" customWidth="1"/>
    <col min="2040" max="2289" width="9.140625" style="14"/>
    <col min="2290" max="2290" width="33.28515625" style="14" customWidth="1"/>
    <col min="2291" max="2291" width="8.42578125" style="14" customWidth="1"/>
    <col min="2292" max="2292" width="9.42578125" style="14" customWidth="1"/>
    <col min="2293" max="2293" width="10.28515625" style="14" customWidth="1"/>
    <col min="2294" max="2294" width="10.85546875" style="14" customWidth="1"/>
    <col min="2295" max="2295" width="9.85546875" style="14" customWidth="1"/>
    <col min="2296" max="2545" width="9.140625" style="14"/>
    <col min="2546" max="2546" width="33.28515625" style="14" customWidth="1"/>
    <col min="2547" max="2547" width="8.42578125" style="14" customWidth="1"/>
    <col min="2548" max="2548" width="9.42578125" style="14" customWidth="1"/>
    <col min="2549" max="2549" width="10.28515625" style="14" customWidth="1"/>
    <col min="2550" max="2550" width="10.85546875" style="14" customWidth="1"/>
    <col min="2551" max="2551" width="9.85546875" style="14" customWidth="1"/>
    <col min="2552" max="2801" width="9.140625" style="14"/>
    <col min="2802" max="2802" width="33.28515625" style="14" customWidth="1"/>
    <col min="2803" max="2803" width="8.42578125" style="14" customWidth="1"/>
    <col min="2804" max="2804" width="9.42578125" style="14" customWidth="1"/>
    <col min="2805" max="2805" width="10.28515625" style="14" customWidth="1"/>
    <col min="2806" max="2806" width="10.85546875" style="14" customWidth="1"/>
    <col min="2807" max="2807" width="9.85546875" style="14" customWidth="1"/>
    <col min="2808" max="3057" width="9.140625" style="14"/>
    <col min="3058" max="3058" width="33.28515625" style="14" customWidth="1"/>
    <col min="3059" max="3059" width="8.42578125" style="14" customWidth="1"/>
    <col min="3060" max="3060" width="9.42578125" style="14" customWidth="1"/>
    <col min="3061" max="3061" width="10.28515625" style="14" customWidth="1"/>
    <col min="3062" max="3062" width="10.85546875" style="14" customWidth="1"/>
    <col min="3063" max="3063" width="9.85546875" style="14" customWidth="1"/>
    <col min="3064" max="3313" width="9.140625" style="14"/>
    <col min="3314" max="3314" width="33.28515625" style="14" customWidth="1"/>
    <col min="3315" max="3315" width="8.42578125" style="14" customWidth="1"/>
    <col min="3316" max="3316" width="9.42578125" style="14" customWidth="1"/>
    <col min="3317" max="3317" width="10.28515625" style="14" customWidth="1"/>
    <col min="3318" max="3318" width="10.85546875" style="14" customWidth="1"/>
    <col min="3319" max="3319" width="9.85546875" style="14" customWidth="1"/>
    <col min="3320" max="3569" width="9.140625" style="14"/>
    <col min="3570" max="3570" width="33.28515625" style="14" customWidth="1"/>
    <col min="3571" max="3571" width="8.42578125" style="14" customWidth="1"/>
    <col min="3572" max="3572" width="9.42578125" style="14" customWidth="1"/>
    <col min="3573" max="3573" width="10.28515625" style="14" customWidth="1"/>
    <col min="3574" max="3574" width="10.85546875" style="14" customWidth="1"/>
    <col min="3575" max="3575" width="9.85546875" style="14" customWidth="1"/>
    <col min="3576" max="3825" width="9.140625" style="14"/>
    <col min="3826" max="3826" width="33.28515625" style="14" customWidth="1"/>
    <col min="3827" max="3827" width="8.42578125" style="14" customWidth="1"/>
    <col min="3828" max="3828" width="9.42578125" style="14" customWidth="1"/>
    <col min="3829" max="3829" width="10.28515625" style="14" customWidth="1"/>
    <col min="3830" max="3830" width="10.85546875" style="14" customWidth="1"/>
    <col min="3831" max="3831" width="9.85546875" style="14" customWidth="1"/>
    <col min="3832" max="4081" width="9.140625" style="14"/>
    <col min="4082" max="4082" width="33.28515625" style="14" customWidth="1"/>
    <col min="4083" max="4083" width="8.42578125" style="14" customWidth="1"/>
    <col min="4084" max="4084" width="9.42578125" style="14" customWidth="1"/>
    <col min="4085" max="4085" width="10.28515625" style="14" customWidth="1"/>
    <col min="4086" max="4086" width="10.85546875" style="14" customWidth="1"/>
    <col min="4087" max="4087" width="9.85546875" style="14" customWidth="1"/>
    <col min="4088" max="4337" width="9.140625" style="14"/>
    <col min="4338" max="4338" width="33.28515625" style="14" customWidth="1"/>
    <col min="4339" max="4339" width="8.42578125" style="14" customWidth="1"/>
    <col min="4340" max="4340" width="9.42578125" style="14" customWidth="1"/>
    <col min="4341" max="4341" width="10.28515625" style="14" customWidth="1"/>
    <col min="4342" max="4342" width="10.85546875" style="14" customWidth="1"/>
    <col min="4343" max="4343" width="9.85546875" style="14" customWidth="1"/>
    <col min="4344" max="4593" width="9.140625" style="14"/>
    <col min="4594" max="4594" width="33.28515625" style="14" customWidth="1"/>
    <col min="4595" max="4595" width="8.42578125" style="14" customWidth="1"/>
    <col min="4596" max="4596" width="9.42578125" style="14" customWidth="1"/>
    <col min="4597" max="4597" width="10.28515625" style="14" customWidth="1"/>
    <col min="4598" max="4598" width="10.85546875" style="14" customWidth="1"/>
    <col min="4599" max="4599" width="9.85546875" style="14" customWidth="1"/>
    <col min="4600" max="4849" width="9.140625" style="14"/>
    <col min="4850" max="4850" width="33.28515625" style="14" customWidth="1"/>
    <col min="4851" max="4851" width="8.42578125" style="14" customWidth="1"/>
    <col min="4852" max="4852" width="9.42578125" style="14" customWidth="1"/>
    <col min="4853" max="4853" width="10.28515625" style="14" customWidth="1"/>
    <col min="4854" max="4854" width="10.85546875" style="14" customWidth="1"/>
    <col min="4855" max="4855" width="9.85546875" style="14" customWidth="1"/>
    <col min="4856" max="5105" width="9.140625" style="14"/>
    <col min="5106" max="5106" width="33.28515625" style="14" customWidth="1"/>
    <col min="5107" max="5107" width="8.42578125" style="14" customWidth="1"/>
    <col min="5108" max="5108" width="9.42578125" style="14" customWidth="1"/>
    <col min="5109" max="5109" width="10.28515625" style="14" customWidth="1"/>
    <col min="5110" max="5110" width="10.85546875" style="14" customWidth="1"/>
    <col min="5111" max="5111" width="9.85546875" style="14" customWidth="1"/>
    <col min="5112" max="5361" width="9.140625" style="14"/>
    <col min="5362" max="5362" width="33.28515625" style="14" customWidth="1"/>
    <col min="5363" max="5363" width="8.42578125" style="14" customWidth="1"/>
    <col min="5364" max="5364" width="9.42578125" style="14" customWidth="1"/>
    <col min="5365" max="5365" width="10.28515625" style="14" customWidth="1"/>
    <col min="5366" max="5366" width="10.85546875" style="14" customWidth="1"/>
    <col min="5367" max="5367" width="9.85546875" style="14" customWidth="1"/>
    <col min="5368" max="5617" width="9.140625" style="14"/>
    <col min="5618" max="5618" width="33.28515625" style="14" customWidth="1"/>
    <col min="5619" max="5619" width="8.42578125" style="14" customWidth="1"/>
    <col min="5620" max="5620" width="9.42578125" style="14" customWidth="1"/>
    <col min="5621" max="5621" width="10.28515625" style="14" customWidth="1"/>
    <col min="5622" max="5622" width="10.85546875" style="14" customWidth="1"/>
    <col min="5623" max="5623" width="9.85546875" style="14" customWidth="1"/>
    <col min="5624" max="5873" width="9.140625" style="14"/>
    <col min="5874" max="5874" width="33.28515625" style="14" customWidth="1"/>
    <col min="5875" max="5875" width="8.42578125" style="14" customWidth="1"/>
    <col min="5876" max="5876" width="9.42578125" style="14" customWidth="1"/>
    <col min="5877" max="5877" width="10.28515625" style="14" customWidth="1"/>
    <col min="5878" max="5878" width="10.85546875" style="14" customWidth="1"/>
    <col min="5879" max="5879" width="9.85546875" style="14" customWidth="1"/>
    <col min="5880" max="6129" width="9.140625" style="14"/>
    <col min="6130" max="6130" width="33.28515625" style="14" customWidth="1"/>
    <col min="6131" max="6131" width="8.42578125" style="14" customWidth="1"/>
    <col min="6132" max="6132" width="9.42578125" style="14" customWidth="1"/>
    <col min="6133" max="6133" width="10.28515625" style="14" customWidth="1"/>
    <col min="6134" max="6134" width="10.85546875" style="14" customWidth="1"/>
    <col min="6135" max="6135" width="9.85546875" style="14" customWidth="1"/>
    <col min="6136" max="6385" width="9.140625" style="14"/>
    <col min="6386" max="6386" width="33.28515625" style="14" customWidth="1"/>
    <col min="6387" max="6387" width="8.42578125" style="14" customWidth="1"/>
    <col min="6388" max="6388" width="9.42578125" style="14" customWidth="1"/>
    <col min="6389" max="6389" width="10.28515625" style="14" customWidth="1"/>
    <col min="6390" max="6390" width="10.85546875" style="14" customWidth="1"/>
    <col min="6391" max="6391" width="9.85546875" style="14" customWidth="1"/>
    <col min="6392" max="6641" width="9.140625" style="14"/>
    <col min="6642" max="6642" width="33.28515625" style="14" customWidth="1"/>
    <col min="6643" max="6643" width="8.42578125" style="14" customWidth="1"/>
    <col min="6644" max="6644" width="9.42578125" style="14" customWidth="1"/>
    <col min="6645" max="6645" width="10.28515625" style="14" customWidth="1"/>
    <col min="6646" max="6646" width="10.85546875" style="14" customWidth="1"/>
    <col min="6647" max="6647" width="9.85546875" style="14" customWidth="1"/>
    <col min="6648" max="6897" width="9.140625" style="14"/>
    <col min="6898" max="6898" width="33.28515625" style="14" customWidth="1"/>
    <col min="6899" max="6899" width="8.42578125" style="14" customWidth="1"/>
    <col min="6900" max="6900" width="9.42578125" style="14" customWidth="1"/>
    <col min="6901" max="6901" width="10.28515625" style="14" customWidth="1"/>
    <col min="6902" max="6902" width="10.85546875" style="14" customWidth="1"/>
    <col min="6903" max="6903" width="9.85546875" style="14" customWidth="1"/>
    <col min="6904" max="7153" width="9.140625" style="14"/>
    <col min="7154" max="7154" width="33.28515625" style="14" customWidth="1"/>
    <col min="7155" max="7155" width="8.42578125" style="14" customWidth="1"/>
    <col min="7156" max="7156" width="9.42578125" style="14" customWidth="1"/>
    <col min="7157" max="7157" width="10.28515625" style="14" customWidth="1"/>
    <col min="7158" max="7158" width="10.85546875" style="14" customWidth="1"/>
    <col min="7159" max="7159" width="9.85546875" style="14" customWidth="1"/>
    <col min="7160" max="7409" width="9.140625" style="14"/>
    <col min="7410" max="7410" width="33.28515625" style="14" customWidth="1"/>
    <col min="7411" max="7411" width="8.42578125" style="14" customWidth="1"/>
    <col min="7412" max="7412" width="9.42578125" style="14" customWidth="1"/>
    <col min="7413" max="7413" width="10.28515625" style="14" customWidth="1"/>
    <col min="7414" max="7414" width="10.85546875" style="14" customWidth="1"/>
    <col min="7415" max="7415" width="9.85546875" style="14" customWidth="1"/>
    <col min="7416" max="7665" width="9.140625" style="14"/>
    <col min="7666" max="7666" width="33.28515625" style="14" customWidth="1"/>
    <col min="7667" max="7667" width="8.42578125" style="14" customWidth="1"/>
    <col min="7668" max="7668" width="9.42578125" style="14" customWidth="1"/>
    <col min="7669" max="7669" width="10.28515625" style="14" customWidth="1"/>
    <col min="7670" max="7670" width="10.85546875" style="14" customWidth="1"/>
    <col min="7671" max="7671" width="9.85546875" style="14" customWidth="1"/>
    <col min="7672" max="7921" width="9.140625" style="14"/>
    <col min="7922" max="7922" width="33.28515625" style="14" customWidth="1"/>
    <col min="7923" max="7923" width="8.42578125" style="14" customWidth="1"/>
    <col min="7924" max="7924" width="9.42578125" style="14" customWidth="1"/>
    <col min="7925" max="7925" width="10.28515625" style="14" customWidth="1"/>
    <col min="7926" max="7926" width="10.85546875" style="14" customWidth="1"/>
    <col min="7927" max="7927" width="9.85546875" style="14" customWidth="1"/>
    <col min="7928" max="8177" width="9.140625" style="14"/>
    <col min="8178" max="8178" width="33.28515625" style="14" customWidth="1"/>
    <col min="8179" max="8179" width="8.42578125" style="14" customWidth="1"/>
    <col min="8180" max="8180" width="9.42578125" style="14" customWidth="1"/>
    <col min="8181" max="8181" width="10.28515625" style="14" customWidth="1"/>
    <col min="8182" max="8182" width="10.85546875" style="14" customWidth="1"/>
    <col min="8183" max="8183" width="9.85546875" style="14" customWidth="1"/>
    <col min="8184" max="8433" width="9.140625" style="14"/>
    <col min="8434" max="8434" width="33.28515625" style="14" customWidth="1"/>
    <col min="8435" max="8435" width="8.42578125" style="14" customWidth="1"/>
    <col min="8436" max="8436" width="9.42578125" style="14" customWidth="1"/>
    <col min="8437" max="8437" width="10.28515625" style="14" customWidth="1"/>
    <col min="8438" max="8438" width="10.85546875" style="14" customWidth="1"/>
    <col min="8439" max="8439" width="9.85546875" style="14" customWidth="1"/>
    <col min="8440" max="8689" width="9.140625" style="14"/>
    <col min="8690" max="8690" width="33.28515625" style="14" customWidth="1"/>
    <col min="8691" max="8691" width="8.42578125" style="14" customWidth="1"/>
    <col min="8692" max="8692" width="9.42578125" style="14" customWidth="1"/>
    <col min="8693" max="8693" width="10.28515625" style="14" customWidth="1"/>
    <col min="8694" max="8694" width="10.85546875" style="14" customWidth="1"/>
    <col min="8695" max="8695" width="9.85546875" style="14" customWidth="1"/>
    <col min="8696" max="8945" width="9.140625" style="14"/>
    <col min="8946" max="8946" width="33.28515625" style="14" customWidth="1"/>
    <col min="8947" max="8947" width="8.42578125" style="14" customWidth="1"/>
    <col min="8948" max="8948" width="9.42578125" style="14" customWidth="1"/>
    <col min="8949" max="8949" width="10.28515625" style="14" customWidth="1"/>
    <col min="8950" max="8950" width="10.85546875" style="14" customWidth="1"/>
    <col min="8951" max="8951" width="9.85546875" style="14" customWidth="1"/>
    <col min="8952" max="9201" width="9.140625" style="14"/>
    <col min="9202" max="9202" width="33.28515625" style="14" customWidth="1"/>
    <col min="9203" max="9203" width="8.42578125" style="14" customWidth="1"/>
    <col min="9204" max="9204" width="9.42578125" style="14" customWidth="1"/>
    <col min="9205" max="9205" width="10.28515625" style="14" customWidth="1"/>
    <col min="9206" max="9206" width="10.85546875" style="14" customWidth="1"/>
    <col min="9207" max="9207" width="9.85546875" style="14" customWidth="1"/>
    <col min="9208" max="9457" width="9.140625" style="14"/>
    <col min="9458" max="9458" width="33.28515625" style="14" customWidth="1"/>
    <col min="9459" max="9459" width="8.42578125" style="14" customWidth="1"/>
    <col min="9460" max="9460" width="9.42578125" style="14" customWidth="1"/>
    <col min="9461" max="9461" width="10.28515625" style="14" customWidth="1"/>
    <col min="9462" max="9462" width="10.85546875" style="14" customWidth="1"/>
    <col min="9463" max="9463" width="9.85546875" style="14" customWidth="1"/>
    <col min="9464" max="9713" width="9.140625" style="14"/>
    <col min="9714" max="9714" width="33.28515625" style="14" customWidth="1"/>
    <col min="9715" max="9715" width="8.42578125" style="14" customWidth="1"/>
    <col min="9716" max="9716" width="9.42578125" style="14" customWidth="1"/>
    <col min="9717" max="9717" width="10.28515625" style="14" customWidth="1"/>
    <col min="9718" max="9718" width="10.85546875" style="14" customWidth="1"/>
    <col min="9719" max="9719" width="9.85546875" style="14" customWidth="1"/>
    <col min="9720" max="9969" width="9.140625" style="14"/>
    <col min="9970" max="9970" width="33.28515625" style="14" customWidth="1"/>
    <col min="9971" max="9971" width="8.42578125" style="14" customWidth="1"/>
    <col min="9972" max="9972" width="9.42578125" style="14" customWidth="1"/>
    <col min="9973" max="9973" width="10.28515625" style="14" customWidth="1"/>
    <col min="9974" max="9974" width="10.85546875" style="14" customWidth="1"/>
    <col min="9975" max="9975" width="9.85546875" style="14" customWidth="1"/>
    <col min="9976" max="10225" width="9.140625" style="14"/>
    <col min="10226" max="10226" width="33.28515625" style="14" customWidth="1"/>
    <col min="10227" max="10227" width="8.42578125" style="14" customWidth="1"/>
    <col min="10228" max="10228" width="9.42578125" style="14" customWidth="1"/>
    <col min="10229" max="10229" width="10.28515625" style="14" customWidth="1"/>
    <col min="10230" max="10230" width="10.85546875" style="14" customWidth="1"/>
    <col min="10231" max="10231" width="9.85546875" style="14" customWidth="1"/>
    <col min="10232" max="10481" width="9.140625" style="14"/>
    <col min="10482" max="10482" width="33.28515625" style="14" customWidth="1"/>
    <col min="10483" max="10483" width="8.42578125" style="14" customWidth="1"/>
    <col min="10484" max="10484" width="9.42578125" style="14" customWidth="1"/>
    <col min="10485" max="10485" width="10.28515625" style="14" customWidth="1"/>
    <col min="10486" max="10486" width="10.85546875" style="14" customWidth="1"/>
    <col min="10487" max="10487" width="9.85546875" style="14" customWidth="1"/>
    <col min="10488" max="10737" width="9.140625" style="14"/>
    <col min="10738" max="10738" width="33.28515625" style="14" customWidth="1"/>
    <col min="10739" max="10739" width="8.42578125" style="14" customWidth="1"/>
    <col min="10740" max="10740" width="9.42578125" style="14" customWidth="1"/>
    <col min="10741" max="10741" width="10.28515625" style="14" customWidth="1"/>
    <col min="10742" max="10742" width="10.85546875" style="14" customWidth="1"/>
    <col min="10743" max="10743" width="9.85546875" style="14" customWidth="1"/>
    <col min="10744" max="10993" width="9.140625" style="14"/>
    <col min="10994" max="10994" width="33.28515625" style="14" customWidth="1"/>
    <col min="10995" max="10995" width="8.42578125" style="14" customWidth="1"/>
    <col min="10996" max="10996" width="9.42578125" style="14" customWidth="1"/>
    <col min="10997" max="10997" width="10.28515625" style="14" customWidth="1"/>
    <col min="10998" max="10998" width="10.85546875" style="14" customWidth="1"/>
    <col min="10999" max="10999" width="9.85546875" style="14" customWidth="1"/>
    <col min="11000" max="11249" width="9.140625" style="14"/>
    <col min="11250" max="11250" width="33.28515625" style="14" customWidth="1"/>
    <col min="11251" max="11251" width="8.42578125" style="14" customWidth="1"/>
    <col min="11252" max="11252" width="9.42578125" style="14" customWidth="1"/>
    <col min="11253" max="11253" width="10.28515625" style="14" customWidth="1"/>
    <col min="11254" max="11254" width="10.85546875" style="14" customWidth="1"/>
    <col min="11255" max="11255" width="9.85546875" style="14" customWidth="1"/>
    <col min="11256" max="11505" width="9.140625" style="14"/>
    <col min="11506" max="11506" width="33.28515625" style="14" customWidth="1"/>
    <col min="11507" max="11507" width="8.42578125" style="14" customWidth="1"/>
    <col min="11508" max="11508" width="9.42578125" style="14" customWidth="1"/>
    <col min="11509" max="11509" width="10.28515625" style="14" customWidth="1"/>
    <col min="11510" max="11510" width="10.85546875" style="14" customWidth="1"/>
    <col min="11511" max="11511" width="9.85546875" style="14" customWidth="1"/>
    <col min="11512" max="11761" width="9.140625" style="14"/>
    <col min="11762" max="11762" width="33.28515625" style="14" customWidth="1"/>
    <col min="11763" max="11763" width="8.42578125" style="14" customWidth="1"/>
    <col min="11764" max="11764" width="9.42578125" style="14" customWidth="1"/>
    <col min="11765" max="11765" width="10.28515625" style="14" customWidth="1"/>
    <col min="11766" max="11766" width="10.85546875" style="14" customWidth="1"/>
    <col min="11767" max="11767" width="9.85546875" style="14" customWidth="1"/>
    <col min="11768" max="12017" width="9.140625" style="14"/>
    <col min="12018" max="12018" width="33.28515625" style="14" customWidth="1"/>
    <col min="12019" max="12019" width="8.42578125" style="14" customWidth="1"/>
    <col min="12020" max="12020" width="9.42578125" style="14" customWidth="1"/>
    <col min="12021" max="12021" width="10.28515625" style="14" customWidth="1"/>
    <col min="12022" max="12022" width="10.85546875" style="14" customWidth="1"/>
    <col min="12023" max="12023" width="9.85546875" style="14" customWidth="1"/>
    <col min="12024" max="12273" width="9.140625" style="14"/>
    <col min="12274" max="12274" width="33.28515625" style="14" customWidth="1"/>
    <col min="12275" max="12275" width="8.42578125" style="14" customWidth="1"/>
    <col min="12276" max="12276" width="9.42578125" style="14" customWidth="1"/>
    <col min="12277" max="12277" width="10.28515625" style="14" customWidth="1"/>
    <col min="12278" max="12278" width="10.85546875" style="14" customWidth="1"/>
    <col min="12279" max="12279" width="9.85546875" style="14" customWidth="1"/>
    <col min="12280" max="12529" width="9.140625" style="14"/>
    <col min="12530" max="12530" width="33.28515625" style="14" customWidth="1"/>
    <col min="12531" max="12531" width="8.42578125" style="14" customWidth="1"/>
    <col min="12532" max="12532" width="9.42578125" style="14" customWidth="1"/>
    <col min="12533" max="12533" width="10.28515625" style="14" customWidth="1"/>
    <col min="12534" max="12534" width="10.85546875" style="14" customWidth="1"/>
    <col min="12535" max="12535" width="9.85546875" style="14" customWidth="1"/>
    <col min="12536" max="12785" width="9.140625" style="14"/>
    <col min="12786" max="12786" width="33.28515625" style="14" customWidth="1"/>
    <col min="12787" max="12787" width="8.42578125" style="14" customWidth="1"/>
    <col min="12788" max="12788" width="9.42578125" style="14" customWidth="1"/>
    <col min="12789" max="12789" width="10.28515625" style="14" customWidth="1"/>
    <col min="12790" max="12790" width="10.85546875" style="14" customWidth="1"/>
    <col min="12791" max="12791" width="9.85546875" style="14" customWidth="1"/>
    <col min="12792" max="13041" width="9.140625" style="14"/>
    <col min="13042" max="13042" width="33.28515625" style="14" customWidth="1"/>
    <col min="13043" max="13043" width="8.42578125" style="14" customWidth="1"/>
    <col min="13044" max="13044" width="9.42578125" style="14" customWidth="1"/>
    <col min="13045" max="13045" width="10.28515625" style="14" customWidth="1"/>
    <col min="13046" max="13046" width="10.85546875" style="14" customWidth="1"/>
    <col min="13047" max="13047" width="9.85546875" style="14" customWidth="1"/>
    <col min="13048" max="13297" width="9.140625" style="14"/>
    <col min="13298" max="13298" width="33.28515625" style="14" customWidth="1"/>
    <col min="13299" max="13299" width="8.42578125" style="14" customWidth="1"/>
    <col min="13300" max="13300" width="9.42578125" style="14" customWidth="1"/>
    <col min="13301" max="13301" width="10.28515625" style="14" customWidth="1"/>
    <col min="13302" max="13302" width="10.85546875" style="14" customWidth="1"/>
    <col min="13303" max="13303" width="9.85546875" style="14" customWidth="1"/>
    <col min="13304" max="13553" width="9.140625" style="14"/>
    <col min="13554" max="13554" width="33.28515625" style="14" customWidth="1"/>
    <col min="13555" max="13555" width="8.42578125" style="14" customWidth="1"/>
    <col min="13556" max="13556" width="9.42578125" style="14" customWidth="1"/>
    <col min="13557" max="13557" width="10.28515625" style="14" customWidth="1"/>
    <col min="13558" max="13558" width="10.85546875" style="14" customWidth="1"/>
    <col min="13559" max="13559" width="9.85546875" style="14" customWidth="1"/>
    <col min="13560" max="13809" width="9.140625" style="14"/>
    <col min="13810" max="13810" width="33.28515625" style="14" customWidth="1"/>
    <col min="13811" max="13811" width="8.42578125" style="14" customWidth="1"/>
    <col min="13812" max="13812" width="9.42578125" style="14" customWidth="1"/>
    <col min="13813" max="13813" width="10.28515625" style="14" customWidth="1"/>
    <col min="13814" max="13814" width="10.85546875" style="14" customWidth="1"/>
    <col min="13815" max="13815" width="9.85546875" style="14" customWidth="1"/>
    <col min="13816" max="14065" width="9.140625" style="14"/>
    <col min="14066" max="14066" width="33.28515625" style="14" customWidth="1"/>
    <col min="14067" max="14067" width="8.42578125" style="14" customWidth="1"/>
    <col min="14068" max="14068" width="9.42578125" style="14" customWidth="1"/>
    <col min="14069" max="14069" width="10.28515625" style="14" customWidth="1"/>
    <col min="14070" max="14070" width="10.85546875" style="14" customWidth="1"/>
    <col min="14071" max="14071" width="9.85546875" style="14" customWidth="1"/>
    <col min="14072" max="14321" width="9.140625" style="14"/>
    <col min="14322" max="14322" width="33.28515625" style="14" customWidth="1"/>
    <col min="14323" max="14323" width="8.42578125" style="14" customWidth="1"/>
    <col min="14324" max="14324" width="9.42578125" style="14" customWidth="1"/>
    <col min="14325" max="14325" width="10.28515625" style="14" customWidth="1"/>
    <col min="14326" max="14326" width="10.85546875" style="14" customWidth="1"/>
    <col min="14327" max="14327" width="9.85546875" style="14" customWidth="1"/>
    <col min="14328" max="14577" width="9.140625" style="14"/>
    <col min="14578" max="14578" width="33.28515625" style="14" customWidth="1"/>
    <col min="14579" max="14579" width="8.42578125" style="14" customWidth="1"/>
    <col min="14580" max="14580" width="9.42578125" style="14" customWidth="1"/>
    <col min="14581" max="14581" width="10.28515625" style="14" customWidth="1"/>
    <col min="14582" max="14582" width="10.85546875" style="14" customWidth="1"/>
    <col min="14583" max="14583" width="9.85546875" style="14" customWidth="1"/>
    <col min="14584" max="14833" width="9.140625" style="14"/>
    <col min="14834" max="14834" width="33.28515625" style="14" customWidth="1"/>
    <col min="14835" max="14835" width="8.42578125" style="14" customWidth="1"/>
    <col min="14836" max="14836" width="9.42578125" style="14" customWidth="1"/>
    <col min="14837" max="14837" width="10.28515625" style="14" customWidth="1"/>
    <col min="14838" max="14838" width="10.85546875" style="14" customWidth="1"/>
    <col min="14839" max="14839" width="9.85546875" style="14" customWidth="1"/>
    <col min="14840" max="15089" width="9.140625" style="14"/>
    <col min="15090" max="15090" width="33.28515625" style="14" customWidth="1"/>
    <col min="15091" max="15091" width="8.42578125" style="14" customWidth="1"/>
    <col min="15092" max="15092" width="9.42578125" style="14" customWidth="1"/>
    <col min="15093" max="15093" width="10.28515625" style="14" customWidth="1"/>
    <col min="15094" max="15094" width="10.85546875" style="14" customWidth="1"/>
    <col min="15095" max="15095" width="9.85546875" style="14" customWidth="1"/>
    <col min="15096" max="15345" width="9.140625" style="14"/>
    <col min="15346" max="15346" width="33.28515625" style="14" customWidth="1"/>
    <col min="15347" max="15347" width="8.42578125" style="14" customWidth="1"/>
    <col min="15348" max="15348" width="9.42578125" style="14" customWidth="1"/>
    <col min="15349" max="15349" width="10.28515625" style="14" customWidth="1"/>
    <col min="15350" max="15350" width="10.85546875" style="14" customWidth="1"/>
    <col min="15351" max="15351" width="9.85546875" style="14" customWidth="1"/>
    <col min="15352" max="15601" width="9.140625" style="14"/>
    <col min="15602" max="15602" width="33.28515625" style="14" customWidth="1"/>
    <col min="15603" max="15603" width="8.42578125" style="14" customWidth="1"/>
    <col min="15604" max="15604" width="9.42578125" style="14" customWidth="1"/>
    <col min="15605" max="15605" width="10.28515625" style="14" customWidth="1"/>
    <col min="15606" max="15606" width="10.85546875" style="14" customWidth="1"/>
    <col min="15607" max="15607" width="9.85546875" style="14" customWidth="1"/>
    <col min="15608" max="15857" width="9.140625" style="14"/>
    <col min="15858" max="15858" width="33.28515625" style="14" customWidth="1"/>
    <col min="15859" max="15859" width="8.42578125" style="14" customWidth="1"/>
    <col min="15860" max="15860" width="9.42578125" style="14" customWidth="1"/>
    <col min="15861" max="15861" width="10.28515625" style="14" customWidth="1"/>
    <col min="15862" max="15862" width="10.85546875" style="14" customWidth="1"/>
    <col min="15863" max="15863" width="9.85546875" style="14" customWidth="1"/>
    <col min="15864" max="16113" width="9.140625" style="14"/>
    <col min="16114" max="16114" width="33.28515625" style="14" customWidth="1"/>
    <col min="16115" max="16115" width="8.42578125" style="14" customWidth="1"/>
    <col min="16116" max="16116" width="9.42578125" style="14" customWidth="1"/>
    <col min="16117" max="16117" width="10.28515625" style="14" customWidth="1"/>
    <col min="16118" max="16118" width="10.85546875" style="14" customWidth="1"/>
    <col min="16119" max="16119" width="9.85546875" style="14" customWidth="1"/>
    <col min="16120" max="16384" width="9.140625" style="14"/>
  </cols>
  <sheetData>
    <row r="1" spans="1:7">
      <c r="A1" s="60"/>
      <c r="B1" s="60"/>
      <c r="C1" s="60"/>
      <c r="D1" s="60"/>
      <c r="E1" s="155"/>
      <c r="F1" s="156"/>
      <c r="G1" s="227" t="s">
        <v>266</v>
      </c>
    </row>
    <row r="2" spans="1:7">
      <c r="A2" s="60"/>
      <c r="B2" s="60"/>
      <c r="C2" s="60"/>
      <c r="D2" s="60"/>
      <c r="E2" s="155"/>
      <c r="F2" s="156"/>
      <c r="G2" s="228" t="s">
        <v>267</v>
      </c>
    </row>
    <row r="3" spans="1:7">
      <c r="A3" s="60"/>
      <c r="B3" s="60"/>
      <c r="C3" s="60"/>
      <c r="D3" s="60"/>
      <c r="E3" s="155"/>
      <c r="F3" s="155"/>
      <c r="G3" s="227" t="s">
        <v>301</v>
      </c>
    </row>
    <row r="4" spans="1:7">
      <c r="A4" s="60"/>
      <c r="B4" s="60"/>
      <c r="C4" s="60"/>
      <c r="D4" s="60"/>
      <c r="E4" s="60"/>
      <c r="F4" s="60"/>
    </row>
    <row r="5" spans="1:7" ht="13.5">
      <c r="A5" s="516" t="s">
        <v>300</v>
      </c>
      <c r="B5" s="60"/>
      <c r="C5" s="60"/>
      <c r="D5" s="60"/>
      <c r="E5" s="60"/>
      <c r="F5" s="60"/>
    </row>
    <row r="6" spans="1:7">
      <c r="B6" s="60"/>
      <c r="C6" s="60"/>
      <c r="D6" s="60"/>
      <c r="E6" s="60"/>
      <c r="F6" s="60"/>
    </row>
    <row r="7" spans="1:7">
      <c r="A7" s="3" t="s">
        <v>100</v>
      </c>
      <c r="B7" s="4">
        <v>2023</v>
      </c>
      <c r="C7" s="210"/>
      <c r="D7" s="60"/>
      <c r="E7" s="60"/>
      <c r="F7" s="60"/>
    </row>
    <row r="8" spans="1:7" ht="13.5">
      <c r="A8" s="353" t="s">
        <v>101</v>
      </c>
      <c r="B8" s="354" t="s">
        <v>102</v>
      </c>
      <c r="C8" s="355"/>
      <c r="D8" s="60"/>
      <c r="E8" s="60"/>
      <c r="F8" s="60"/>
    </row>
    <row r="9" spans="1:7" ht="13.5">
      <c r="A9" s="353" t="s">
        <v>103</v>
      </c>
      <c r="B9" s="354" t="s">
        <v>104</v>
      </c>
      <c r="C9" s="355"/>
      <c r="D9" s="60"/>
      <c r="E9" s="60"/>
      <c r="F9" s="60"/>
    </row>
    <row r="10" spans="1:7" ht="26.25" customHeight="1">
      <c r="A10" s="353" t="s">
        <v>105</v>
      </c>
      <c r="B10" s="603" t="s">
        <v>90</v>
      </c>
      <c r="C10" s="603"/>
      <c r="D10" s="603"/>
      <c r="E10" s="603"/>
      <c r="F10" s="603"/>
    </row>
    <row r="11" spans="1:7" ht="13.5">
      <c r="A11" s="353" t="s">
        <v>106</v>
      </c>
      <c r="B11" s="354" t="s">
        <v>107</v>
      </c>
      <c r="C11" s="355"/>
      <c r="D11" s="60"/>
      <c r="E11" s="60"/>
      <c r="F11" s="60"/>
    </row>
    <row r="12" spans="1:7" ht="13.5">
      <c r="A12" s="354" t="s">
        <v>298</v>
      </c>
      <c r="B12" s="42" t="s">
        <v>474</v>
      </c>
      <c r="C12" s="355"/>
      <c r="D12" s="60"/>
      <c r="E12" s="60"/>
      <c r="F12" s="60"/>
    </row>
    <row r="13" spans="1:7">
      <c r="A13" s="60"/>
      <c r="B13" s="60"/>
      <c r="C13" s="60"/>
      <c r="D13" s="60"/>
      <c r="E13" s="229"/>
      <c r="F13" s="60"/>
    </row>
    <row r="14" spans="1:7" s="42" customFormat="1">
      <c r="A14" s="610" t="s">
        <v>152</v>
      </c>
      <c r="B14" s="610" t="s">
        <v>302</v>
      </c>
      <c r="C14" s="610"/>
      <c r="D14" s="610" t="s">
        <v>305</v>
      </c>
      <c r="E14" s="610" t="s">
        <v>306</v>
      </c>
      <c r="F14" s="610"/>
      <c r="G14" s="610"/>
    </row>
    <row r="15" spans="1:7" s="42" customFormat="1" ht="25.5">
      <c r="A15" s="610"/>
      <c r="B15" s="78" t="s">
        <v>303</v>
      </c>
      <c r="C15" s="78" t="s">
        <v>304</v>
      </c>
      <c r="D15" s="611"/>
      <c r="E15" s="78" t="s">
        <v>307</v>
      </c>
      <c r="F15" s="78" t="s">
        <v>308</v>
      </c>
      <c r="G15" s="188" t="s">
        <v>309</v>
      </c>
    </row>
    <row r="16" spans="1:7" s="42" customFormat="1">
      <c r="A16" s="78">
        <v>1</v>
      </c>
      <c r="B16" s="78">
        <v>2</v>
      </c>
      <c r="C16" s="78">
        <v>3</v>
      </c>
      <c r="D16" s="78">
        <v>4</v>
      </c>
      <c r="E16" s="78">
        <v>5</v>
      </c>
      <c r="F16" s="78">
        <v>6</v>
      </c>
      <c r="G16" s="107">
        <v>7</v>
      </c>
    </row>
    <row r="17" spans="1:7" s="42" customFormat="1">
      <c r="A17" s="358" t="s">
        <v>291</v>
      </c>
      <c r="B17" s="359">
        <f t="shared" ref="B17:G17" si="0">B19</f>
        <v>0</v>
      </c>
      <c r="C17" s="359">
        <f t="shared" si="0"/>
        <v>0</v>
      </c>
      <c r="D17" s="359">
        <f t="shared" si="0"/>
        <v>0</v>
      </c>
      <c r="E17" s="359">
        <f t="shared" si="0"/>
        <v>289212.7443061716</v>
      </c>
      <c r="F17" s="359">
        <f t="shared" si="0"/>
        <v>297421.02183975006</v>
      </c>
      <c r="G17" s="359">
        <f t="shared" si="0"/>
        <v>340753.63083974994</v>
      </c>
    </row>
    <row r="18" spans="1:7" s="42" customFormat="1">
      <c r="A18" s="360" t="s">
        <v>310</v>
      </c>
      <c r="B18" s="361"/>
      <c r="C18" s="361"/>
      <c r="D18" s="361"/>
      <c r="E18" s="362"/>
      <c r="F18" s="361"/>
      <c r="G18" s="363"/>
    </row>
    <row r="19" spans="1:7" s="42" customFormat="1">
      <c r="A19" s="358" t="s">
        <v>451</v>
      </c>
      <c r="B19" s="359">
        <f t="shared" ref="B19:G19" si="1">SUM(B20:B44)</f>
        <v>0</v>
      </c>
      <c r="C19" s="359">
        <f t="shared" si="1"/>
        <v>0</v>
      </c>
      <c r="D19" s="359">
        <f>SUM(D20:D44)</f>
        <v>0</v>
      </c>
      <c r="E19" s="359">
        <f>SUM(E20:E44)</f>
        <v>289212.7443061716</v>
      </c>
      <c r="F19" s="359">
        <f t="shared" si="1"/>
        <v>297421.02183975006</v>
      </c>
      <c r="G19" s="359">
        <f t="shared" si="1"/>
        <v>340753.63083974994</v>
      </c>
    </row>
    <row r="20" spans="1:7" s="42" customFormat="1">
      <c r="A20" s="364" t="s">
        <v>272</v>
      </c>
      <c r="B20" s="365"/>
      <c r="C20" s="365"/>
      <c r="D20" s="365"/>
      <c r="E20" s="365">
        <f>'пр47-159'!C20</f>
        <v>200916.07793784994</v>
      </c>
      <c r="F20" s="365">
        <v>198855</v>
      </c>
      <c r="G20" s="365">
        <v>256523</v>
      </c>
    </row>
    <row r="21" spans="1:7" s="42" customFormat="1">
      <c r="A21" s="364" t="s">
        <v>292</v>
      </c>
      <c r="B21" s="365"/>
      <c r="C21" s="365"/>
      <c r="D21" s="365"/>
      <c r="E21" s="365">
        <f>'пр47-159'!C21</f>
        <v>7072.4984299999996</v>
      </c>
      <c r="F21" s="365">
        <v>6829.9842499999995</v>
      </c>
      <c r="G21" s="365">
        <v>6829.9842499999995</v>
      </c>
    </row>
    <row r="22" spans="1:7" s="42" customFormat="1" ht="13.5" customHeight="1">
      <c r="A22" s="364" t="s">
        <v>293</v>
      </c>
      <c r="B22" s="365"/>
      <c r="C22" s="365"/>
      <c r="D22" s="365"/>
      <c r="E22" s="365">
        <f>'пр47-159'!C22</f>
        <v>4108.3499999999995</v>
      </c>
      <c r="F22" s="365">
        <v>6393.62</v>
      </c>
      <c r="G22" s="365">
        <v>6393.62</v>
      </c>
    </row>
    <row r="23" spans="1:7" s="42" customFormat="1" ht="25.5" customHeight="1">
      <c r="A23" s="364" t="s">
        <v>273</v>
      </c>
      <c r="B23" s="365"/>
      <c r="C23" s="365"/>
      <c r="D23" s="365"/>
      <c r="E23" s="365"/>
      <c r="F23" s="365"/>
      <c r="G23" s="365"/>
    </row>
    <row r="24" spans="1:7" s="42" customFormat="1" ht="25.5" customHeight="1">
      <c r="A24" s="364" t="s">
        <v>294</v>
      </c>
      <c r="B24" s="365"/>
      <c r="C24" s="365"/>
      <c r="D24" s="365"/>
      <c r="E24" s="365"/>
      <c r="F24" s="365"/>
      <c r="G24" s="365"/>
    </row>
    <row r="25" spans="1:7" s="42" customFormat="1" ht="13.5" customHeight="1">
      <c r="A25" s="364" t="s">
        <v>274</v>
      </c>
      <c r="B25" s="365"/>
      <c r="C25" s="365"/>
      <c r="D25" s="365"/>
      <c r="E25" s="365"/>
      <c r="F25" s="365"/>
      <c r="G25" s="365"/>
    </row>
    <row r="26" spans="1:7" s="42" customFormat="1">
      <c r="A26" s="364" t="s">
        <v>275</v>
      </c>
      <c r="B26" s="365"/>
      <c r="C26" s="365"/>
      <c r="D26" s="365"/>
      <c r="E26" s="365"/>
      <c r="F26" s="365"/>
      <c r="G26" s="365"/>
    </row>
    <row r="27" spans="1:7" s="42" customFormat="1" ht="13.5" customHeight="1">
      <c r="A27" s="364" t="s">
        <v>276</v>
      </c>
      <c r="B27" s="365"/>
      <c r="C27" s="365"/>
      <c r="D27" s="365"/>
      <c r="E27" s="365">
        <f>'пр47-159'!C27</f>
        <v>10847.468208643897</v>
      </c>
      <c r="F27" s="365">
        <v>10292.92</v>
      </c>
      <c r="G27" s="365">
        <v>10292.92</v>
      </c>
    </row>
    <row r="28" spans="1:7" s="42" customFormat="1" ht="24" customHeight="1">
      <c r="A28" s="364" t="s">
        <v>277</v>
      </c>
      <c r="B28" s="365"/>
      <c r="C28" s="365"/>
      <c r="D28" s="365"/>
      <c r="E28" s="365">
        <f>'пр47-159'!C28</f>
        <v>6328.8564550422734</v>
      </c>
      <c r="F28" s="365">
        <v>6862.28</v>
      </c>
      <c r="G28" s="365">
        <v>6862.28</v>
      </c>
    </row>
    <row r="29" spans="1:7" s="42" customFormat="1" ht="24" customHeight="1">
      <c r="A29" s="364" t="s">
        <v>295</v>
      </c>
      <c r="B29" s="365"/>
      <c r="C29" s="365"/>
      <c r="D29" s="365"/>
      <c r="E29" s="365">
        <f>'пр47-159'!C29</f>
        <v>6027.4823381354981</v>
      </c>
      <c r="F29" s="365">
        <v>5719.41</v>
      </c>
      <c r="G29" s="365">
        <v>5719.41</v>
      </c>
    </row>
    <row r="30" spans="1:7" s="42" customFormat="1" ht="24" customHeight="1">
      <c r="A30" s="364" t="s">
        <v>299</v>
      </c>
      <c r="B30" s="365"/>
      <c r="C30" s="365"/>
      <c r="D30" s="365"/>
      <c r="E30" s="365"/>
      <c r="F30" s="365"/>
      <c r="G30" s="365"/>
    </row>
    <row r="31" spans="1:7" s="42" customFormat="1" ht="13.5" customHeight="1">
      <c r="A31" s="364" t="s">
        <v>278</v>
      </c>
      <c r="B31" s="365"/>
      <c r="C31" s="365"/>
      <c r="D31" s="365"/>
      <c r="E31" s="365"/>
      <c r="F31" s="365"/>
      <c r="G31" s="365"/>
    </row>
    <row r="32" spans="1:7" s="42" customFormat="1" ht="39.75" customHeight="1">
      <c r="A32" s="187" t="s">
        <v>296</v>
      </c>
      <c r="B32" s="365"/>
      <c r="C32" s="365"/>
      <c r="D32" s="365"/>
      <c r="E32" s="365">
        <f>'пр47-159'!C32</f>
        <v>116.502</v>
      </c>
      <c r="F32" s="365">
        <v>95.579000000000008</v>
      </c>
      <c r="G32" s="365">
        <v>95.579000000000008</v>
      </c>
    </row>
    <row r="33" spans="1:7" s="42" customFormat="1" ht="13.5" customHeight="1">
      <c r="A33" s="364" t="s">
        <v>279</v>
      </c>
      <c r="B33" s="365"/>
      <c r="C33" s="365"/>
      <c r="D33" s="365"/>
      <c r="E33" s="365">
        <f>'пр47-159'!C33</f>
        <v>3531.1664999999998</v>
      </c>
      <c r="F33" s="365">
        <v>3519.8464999999997</v>
      </c>
      <c r="G33" s="365">
        <v>3519.8464999999997</v>
      </c>
    </row>
    <row r="34" spans="1:7" s="42" customFormat="1" ht="13.5" customHeight="1">
      <c r="A34" s="364" t="s">
        <v>280</v>
      </c>
      <c r="B34" s="365"/>
      <c r="C34" s="365"/>
      <c r="D34" s="365"/>
      <c r="E34" s="365"/>
      <c r="F34" s="365"/>
      <c r="G34" s="365"/>
    </row>
    <row r="35" spans="1:7" s="42" customFormat="1" ht="13.5" customHeight="1">
      <c r="A35" s="364" t="s">
        <v>281</v>
      </c>
      <c r="B35" s="365"/>
      <c r="C35" s="365"/>
      <c r="D35" s="365"/>
      <c r="E35" s="365">
        <f>'пр47-159'!C35</f>
        <v>442.0688265</v>
      </c>
      <c r="F35" s="365">
        <v>438.76968975</v>
      </c>
      <c r="G35" s="365">
        <v>438.76968975</v>
      </c>
    </row>
    <row r="36" spans="1:7" s="42" customFormat="1" ht="13.5" customHeight="1">
      <c r="A36" s="364" t="s">
        <v>282</v>
      </c>
      <c r="B36" s="365"/>
      <c r="C36" s="365"/>
      <c r="D36" s="365"/>
      <c r="E36" s="365">
        <f>'пр47-159'!C36</f>
        <v>7773.0993900000003</v>
      </c>
      <c r="F36" s="365">
        <v>7773.0993900000003</v>
      </c>
      <c r="G36" s="365">
        <v>7773.0993900000003</v>
      </c>
    </row>
    <row r="37" spans="1:7" s="42" customFormat="1" ht="13.5" customHeight="1">
      <c r="A37" s="364" t="s">
        <v>283</v>
      </c>
      <c r="B37" s="365"/>
      <c r="C37" s="365"/>
      <c r="D37" s="365"/>
      <c r="E37" s="365">
        <f>'пр47-159'!C37</f>
        <v>7313.6676999999991</v>
      </c>
      <c r="F37" s="365">
        <v>7792.7364900000002</v>
      </c>
      <c r="G37" s="365">
        <v>7792.7364900000002</v>
      </c>
    </row>
    <row r="38" spans="1:7" s="42" customFormat="1">
      <c r="A38" s="364" t="s">
        <v>284</v>
      </c>
      <c r="B38" s="365"/>
      <c r="C38" s="365"/>
      <c r="D38" s="365"/>
      <c r="E38" s="365">
        <f>'пр47-159'!C38</f>
        <v>2706.6475200000004</v>
      </c>
      <c r="F38" s="365">
        <v>2706.6475200000004</v>
      </c>
      <c r="G38" s="365">
        <v>2706.6475200000004</v>
      </c>
    </row>
    <row r="39" spans="1:7" s="42" customFormat="1" ht="13.5" customHeight="1">
      <c r="A39" s="364" t="s">
        <v>285</v>
      </c>
      <c r="B39" s="365"/>
      <c r="C39" s="365"/>
      <c r="D39" s="365"/>
      <c r="E39" s="365"/>
      <c r="F39" s="365"/>
      <c r="G39" s="365"/>
    </row>
    <row r="40" spans="1:7" s="42" customFormat="1" ht="28.5" customHeight="1">
      <c r="A40" s="364" t="s">
        <v>286</v>
      </c>
      <c r="B40" s="365"/>
      <c r="C40" s="365"/>
      <c r="D40" s="365"/>
      <c r="E40" s="365"/>
      <c r="F40" s="365"/>
      <c r="G40" s="365"/>
    </row>
    <row r="41" spans="1:7" s="42" customFormat="1" ht="13.5" customHeight="1">
      <c r="A41" s="364" t="s">
        <v>287</v>
      </c>
      <c r="B41" s="365"/>
      <c r="C41" s="365"/>
      <c r="D41" s="365"/>
      <c r="E41" s="365"/>
      <c r="F41" s="365"/>
      <c r="G41" s="365"/>
    </row>
    <row r="42" spans="1:7" s="42" customFormat="1" ht="27" customHeight="1">
      <c r="A42" s="366" t="s">
        <v>288</v>
      </c>
      <c r="B42" s="365"/>
      <c r="C42" s="365"/>
      <c r="D42" s="365"/>
      <c r="E42" s="365">
        <f>'пр47-159'!C42</f>
        <v>2925.6280000000002</v>
      </c>
      <c r="F42" s="365">
        <v>2285.7380000000003</v>
      </c>
      <c r="G42" s="365">
        <v>2285.7380000000003</v>
      </c>
    </row>
    <row r="43" spans="1:7" s="42" customFormat="1" ht="13.5" customHeight="1">
      <c r="A43" s="364" t="s">
        <v>289</v>
      </c>
      <c r="B43" s="365"/>
      <c r="C43" s="365"/>
      <c r="D43" s="365"/>
      <c r="E43" s="365"/>
      <c r="F43" s="367"/>
      <c r="G43" s="367"/>
    </row>
    <row r="44" spans="1:7" s="42" customFormat="1" ht="13.5" customHeight="1">
      <c r="A44" s="366" t="s">
        <v>290</v>
      </c>
      <c r="B44" s="365"/>
      <c r="C44" s="365"/>
      <c r="D44" s="365"/>
      <c r="E44" s="365">
        <f>'пр47-159'!C44</f>
        <v>29103.231</v>
      </c>
      <c r="F44" s="371">
        <v>37855.391000000003</v>
      </c>
      <c r="G44" s="371">
        <v>23520</v>
      </c>
    </row>
    <row r="45" spans="1:7" ht="13.5" customHeight="1">
      <c r="A45" s="158"/>
      <c r="B45" s="159"/>
      <c r="C45" s="159"/>
      <c r="D45" s="157"/>
      <c r="E45" s="159"/>
      <c r="F45" s="157"/>
    </row>
    <row r="46" spans="1:7">
      <c r="A46" s="158"/>
      <c r="B46" s="159"/>
      <c r="C46" s="159"/>
      <c r="D46" s="157"/>
      <c r="E46" s="159"/>
      <c r="F46" s="157"/>
    </row>
    <row r="47" spans="1:7">
      <c r="A47" s="72" t="s">
        <v>2</v>
      </c>
      <c r="B47" s="72"/>
      <c r="C47" s="72" t="s">
        <v>82</v>
      </c>
      <c r="D47" s="60"/>
      <c r="E47" s="160"/>
      <c r="F47" s="160"/>
    </row>
    <row r="48" spans="1:7">
      <c r="A48" s="72"/>
      <c r="B48" s="72"/>
      <c r="C48" s="72"/>
      <c r="D48" s="60"/>
      <c r="E48" s="160"/>
      <c r="F48" s="160"/>
    </row>
    <row r="49" spans="1:6">
      <c r="A49" s="140" t="s">
        <v>95</v>
      </c>
      <c r="B49" s="140"/>
      <c r="C49" s="72" t="s">
        <v>71</v>
      </c>
      <c r="D49" s="140"/>
      <c r="E49" s="160"/>
      <c r="F49" s="160"/>
    </row>
    <row r="50" spans="1:6">
      <c r="A50" s="140"/>
      <c r="B50" s="140"/>
      <c r="C50" s="72"/>
      <c r="D50" s="140"/>
      <c r="E50" s="160"/>
      <c r="F50" s="160"/>
    </row>
  </sheetData>
  <mergeCells count="5">
    <mergeCell ref="A14:A15"/>
    <mergeCell ref="B14:C14"/>
    <mergeCell ref="D14:D15"/>
    <mergeCell ref="E14:G14"/>
    <mergeCell ref="B10:F10"/>
  </mergeCells>
  <pageMargins left="0.78740157480314965" right="0.39370078740157483" top="0.55118110236220474" bottom="0.35433070866141736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tabSelected="1" zoomScale="85" zoomScaleNormal="85" workbookViewId="0">
      <selection activeCell="L21" sqref="L21"/>
    </sheetView>
  </sheetViews>
  <sheetFormatPr defaultRowHeight="12.75"/>
  <cols>
    <col min="1" max="1" width="37.5703125" style="14" customWidth="1"/>
    <col min="2" max="3" width="8.85546875" style="14" customWidth="1"/>
    <col min="4" max="4" width="10" style="14" customWidth="1"/>
    <col min="5" max="7" width="8.5703125" style="14" customWidth="1"/>
    <col min="8" max="219" width="9.140625" style="14"/>
    <col min="220" max="220" width="29.42578125" style="14" customWidth="1"/>
    <col min="221" max="221" width="10.5703125" style="14" customWidth="1"/>
    <col min="222" max="222" width="9.85546875" style="14" customWidth="1"/>
    <col min="223" max="223" width="10" style="14" customWidth="1"/>
    <col min="224" max="475" width="9.140625" style="14"/>
    <col min="476" max="476" width="29.42578125" style="14" customWidth="1"/>
    <col min="477" max="477" width="10.5703125" style="14" customWidth="1"/>
    <col min="478" max="478" width="9.85546875" style="14" customWidth="1"/>
    <col min="479" max="479" width="10" style="14" customWidth="1"/>
    <col min="480" max="731" width="9.140625" style="14"/>
    <col min="732" max="732" width="29.42578125" style="14" customWidth="1"/>
    <col min="733" max="733" width="10.5703125" style="14" customWidth="1"/>
    <col min="734" max="734" width="9.85546875" style="14" customWidth="1"/>
    <col min="735" max="735" width="10" style="14" customWidth="1"/>
    <col min="736" max="987" width="9.140625" style="14"/>
    <col min="988" max="988" width="29.42578125" style="14" customWidth="1"/>
    <col min="989" max="989" width="10.5703125" style="14" customWidth="1"/>
    <col min="990" max="990" width="9.85546875" style="14" customWidth="1"/>
    <col min="991" max="991" width="10" style="14" customWidth="1"/>
    <col min="992" max="1243" width="9.140625" style="14"/>
    <col min="1244" max="1244" width="29.42578125" style="14" customWidth="1"/>
    <col min="1245" max="1245" width="10.5703125" style="14" customWidth="1"/>
    <col min="1246" max="1246" width="9.85546875" style="14" customWidth="1"/>
    <col min="1247" max="1247" width="10" style="14" customWidth="1"/>
    <col min="1248" max="1499" width="9.140625" style="14"/>
    <col min="1500" max="1500" width="29.42578125" style="14" customWidth="1"/>
    <col min="1501" max="1501" width="10.5703125" style="14" customWidth="1"/>
    <col min="1502" max="1502" width="9.85546875" style="14" customWidth="1"/>
    <col min="1503" max="1503" width="10" style="14" customWidth="1"/>
    <col min="1504" max="1755" width="9.140625" style="14"/>
    <col min="1756" max="1756" width="29.42578125" style="14" customWidth="1"/>
    <col min="1757" max="1757" width="10.5703125" style="14" customWidth="1"/>
    <col min="1758" max="1758" width="9.85546875" style="14" customWidth="1"/>
    <col min="1759" max="1759" width="10" style="14" customWidth="1"/>
    <col min="1760" max="2011" width="9.140625" style="14"/>
    <col min="2012" max="2012" width="29.42578125" style="14" customWidth="1"/>
    <col min="2013" max="2013" width="10.5703125" style="14" customWidth="1"/>
    <col min="2014" max="2014" width="9.85546875" style="14" customWidth="1"/>
    <col min="2015" max="2015" width="10" style="14" customWidth="1"/>
    <col min="2016" max="2267" width="9.140625" style="14"/>
    <col min="2268" max="2268" width="29.42578125" style="14" customWidth="1"/>
    <col min="2269" max="2269" width="10.5703125" style="14" customWidth="1"/>
    <col min="2270" max="2270" width="9.85546875" style="14" customWidth="1"/>
    <col min="2271" max="2271" width="10" style="14" customWidth="1"/>
    <col min="2272" max="2523" width="9.140625" style="14"/>
    <col min="2524" max="2524" width="29.42578125" style="14" customWidth="1"/>
    <col min="2525" max="2525" width="10.5703125" style="14" customWidth="1"/>
    <col min="2526" max="2526" width="9.85546875" style="14" customWidth="1"/>
    <col min="2527" max="2527" width="10" style="14" customWidth="1"/>
    <col min="2528" max="2779" width="9.140625" style="14"/>
    <col min="2780" max="2780" width="29.42578125" style="14" customWidth="1"/>
    <col min="2781" max="2781" width="10.5703125" style="14" customWidth="1"/>
    <col min="2782" max="2782" width="9.85546875" style="14" customWidth="1"/>
    <col min="2783" max="2783" width="10" style="14" customWidth="1"/>
    <col min="2784" max="3035" width="9.140625" style="14"/>
    <col min="3036" max="3036" width="29.42578125" style="14" customWidth="1"/>
    <col min="3037" max="3037" width="10.5703125" style="14" customWidth="1"/>
    <col min="3038" max="3038" width="9.85546875" style="14" customWidth="1"/>
    <col min="3039" max="3039" width="10" style="14" customWidth="1"/>
    <col min="3040" max="3291" width="9.140625" style="14"/>
    <col min="3292" max="3292" width="29.42578125" style="14" customWidth="1"/>
    <col min="3293" max="3293" width="10.5703125" style="14" customWidth="1"/>
    <col min="3294" max="3294" width="9.85546875" style="14" customWidth="1"/>
    <col min="3295" max="3295" width="10" style="14" customWidth="1"/>
    <col min="3296" max="3547" width="9.140625" style="14"/>
    <col min="3548" max="3548" width="29.42578125" style="14" customWidth="1"/>
    <col min="3549" max="3549" width="10.5703125" style="14" customWidth="1"/>
    <col min="3550" max="3550" width="9.85546875" style="14" customWidth="1"/>
    <col min="3551" max="3551" width="10" style="14" customWidth="1"/>
    <col min="3552" max="3803" width="9.140625" style="14"/>
    <col min="3804" max="3804" width="29.42578125" style="14" customWidth="1"/>
    <col min="3805" max="3805" width="10.5703125" style="14" customWidth="1"/>
    <col min="3806" max="3806" width="9.85546875" style="14" customWidth="1"/>
    <col min="3807" max="3807" width="10" style="14" customWidth="1"/>
    <col min="3808" max="4059" width="9.140625" style="14"/>
    <col min="4060" max="4060" width="29.42578125" style="14" customWidth="1"/>
    <col min="4061" max="4061" width="10.5703125" style="14" customWidth="1"/>
    <col min="4062" max="4062" width="9.85546875" style="14" customWidth="1"/>
    <col min="4063" max="4063" width="10" style="14" customWidth="1"/>
    <col min="4064" max="4315" width="9.140625" style="14"/>
    <col min="4316" max="4316" width="29.42578125" style="14" customWidth="1"/>
    <col min="4317" max="4317" width="10.5703125" style="14" customWidth="1"/>
    <col min="4318" max="4318" width="9.85546875" style="14" customWidth="1"/>
    <col min="4319" max="4319" width="10" style="14" customWidth="1"/>
    <col min="4320" max="4571" width="9.140625" style="14"/>
    <col min="4572" max="4572" width="29.42578125" style="14" customWidth="1"/>
    <col min="4573" max="4573" width="10.5703125" style="14" customWidth="1"/>
    <col min="4574" max="4574" width="9.85546875" style="14" customWidth="1"/>
    <col min="4575" max="4575" width="10" style="14" customWidth="1"/>
    <col min="4576" max="4827" width="9.140625" style="14"/>
    <col min="4828" max="4828" width="29.42578125" style="14" customWidth="1"/>
    <col min="4829" max="4829" width="10.5703125" style="14" customWidth="1"/>
    <col min="4830" max="4830" width="9.85546875" style="14" customWidth="1"/>
    <col min="4831" max="4831" width="10" style="14" customWidth="1"/>
    <col min="4832" max="5083" width="9.140625" style="14"/>
    <col min="5084" max="5084" width="29.42578125" style="14" customWidth="1"/>
    <col min="5085" max="5085" width="10.5703125" style="14" customWidth="1"/>
    <col min="5086" max="5086" width="9.85546875" style="14" customWidth="1"/>
    <col min="5087" max="5087" width="10" style="14" customWidth="1"/>
    <col min="5088" max="5339" width="9.140625" style="14"/>
    <col min="5340" max="5340" width="29.42578125" style="14" customWidth="1"/>
    <col min="5341" max="5341" width="10.5703125" style="14" customWidth="1"/>
    <col min="5342" max="5342" width="9.85546875" style="14" customWidth="1"/>
    <col min="5343" max="5343" width="10" style="14" customWidth="1"/>
    <col min="5344" max="5595" width="9.140625" style="14"/>
    <col min="5596" max="5596" width="29.42578125" style="14" customWidth="1"/>
    <col min="5597" max="5597" width="10.5703125" style="14" customWidth="1"/>
    <col min="5598" max="5598" width="9.85546875" style="14" customWidth="1"/>
    <col min="5599" max="5599" width="10" style="14" customWidth="1"/>
    <col min="5600" max="5851" width="9.140625" style="14"/>
    <col min="5852" max="5852" width="29.42578125" style="14" customWidth="1"/>
    <col min="5853" max="5853" width="10.5703125" style="14" customWidth="1"/>
    <col min="5854" max="5854" width="9.85546875" style="14" customWidth="1"/>
    <col min="5855" max="5855" width="10" style="14" customWidth="1"/>
    <col min="5856" max="6107" width="9.140625" style="14"/>
    <col min="6108" max="6108" width="29.42578125" style="14" customWidth="1"/>
    <col min="6109" max="6109" width="10.5703125" style="14" customWidth="1"/>
    <col min="6110" max="6110" width="9.85546875" style="14" customWidth="1"/>
    <col min="6111" max="6111" width="10" style="14" customWidth="1"/>
    <col min="6112" max="6363" width="9.140625" style="14"/>
    <col min="6364" max="6364" width="29.42578125" style="14" customWidth="1"/>
    <col min="6365" max="6365" width="10.5703125" style="14" customWidth="1"/>
    <col min="6366" max="6366" width="9.85546875" style="14" customWidth="1"/>
    <col min="6367" max="6367" width="10" style="14" customWidth="1"/>
    <col min="6368" max="6619" width="9.140625" style="14"/>
    <col min="6620" max="6620" width="29.42578125" style="14" customWidth="1"/>
    <col min="6621" max="6621" width="10.5703125" style="14" customWidth="1"/>
    <col min="6622" max="6622" width="9.85546875" style="14" customWidth="1"/>
    <col min="6623" max="6623" width="10" style="14" customWidth="1"/>
    <col min="6624" max="6875" width="9.140625" style="14"/>
    <col min="6876" max="6876" width="29.42578125" style="14" customWidth="1"/>
    <col min="6877" max="6877" width="10.5703125" style="14" customWidth="1"/>
    <col min="6878" max="6878" width="9.85546875" style="14" customWidth="1"/>
    <col min="6879" max="6879" width="10" style="14" customWidth="1"/>
    <col min="6880" max="7131" width="9.140625" style="14"/>
    <col min="7132" max="7132" width="29.42578125" style="14" customWidth="1"/>
    <col min="7133" max="7133" width="10.5703125" style="14" customWidth="1"/>
    <col min="7134" max="7134" width="9.85546875" style="14" customWidth="1"/>
    <col min="7135" max="7135" width="10" style="14" customWidth="1"/>
    <col min="7136" max="7387" width="9.140625" style="14"/>
    <col min="7388" max="7388" width="29.42578125" style="14" customWidth="1"/>
    <col min="7389" max="7389" width="10.5703125" style="14" customWidth="1"/>
    <col min="7390" max="7390" width="9.85546875" style="14" customWidth="1"/>
    <col min="7391" max="7391" width="10" style="14" customWidth="1"/>
    <col min="7392" max="7643" width="9.140625" style="14"/>
    <col min="7644" max="7644" width="29.42578125" style="14" customWidth="1"/>
    <col min="7645" max="7645" width="10.5703125" style="14" customWidth="1"/>
    <col min="7646" max="7646" width="9.85546875" style="14" customWidth="1"/>
    <col min="7647" max="7647" width="10" style="14" customWidth="1"/>
    <col min="7648" max="7899" width="9.140625" style="14"/>
    <col min="7900" max="7900" width="29.42578125" style="14" customWidth="1"/>
    <col min="7901" max="7901" width="10.5703125" style="14" customWidth="1"/>
    <col min="7902" max="7902" width="9.85546875" style="14" customWidth="1"/>
    <col min="7903" max="7903" width="10" style="14" customWidth="1"/>
    <col min="7904" max="8155" width="9.140625" style="14"/>
    <col min="8156" max="8156" width="29.42578125" style="14" customWidth="1"/>
    <col min="8157" max="8157" width="10.5703125" style="14" customWidth="1"/>
    <col min="8158" max="8158" width="9.85546875" style="14" customWidth="1"/>
    <col min="8159" max="8159" width="10" style="14" customWidth="1"/>
    <col min="8160" max="8411" width="9.140625" style="14"/>
    <col min="8412" max="8412" width="29.42578125" style="14" customWidth="1"/>
    <col min="8413" max="8413" width="10.5703125" style="14" customWidth="1"/>
    <col min="8414" max="8414" width="9.85546875" style="14" customWidth="1"/>
    <col min="8415" max="8415" width="10" style="14" customWidth="1"/>
    <col min="8416" max="8667" width="9.140625" style="14"/>
    <col min="8668" max="8668" width="29.42578125" style="14" customWidth="1"/>
    <col min="8669" max="8669" width="10.5703125" style="14" customWidth="1"/>
    <col min="8670" max="8670" width="9.85546875" style="14" customWidth="1"/>
    <col min="8671" max="8671" width="10" style="14" customWidth="1"/>
    <col min="8672" max="8923" width="9.140625" style="14"/>
    <col min="8924" max="8924" width="29.42578125" style="14" customWidth="1"/>
    <col min="8925" max="8925" width="10.5703125" style="14" customWidth="1"/>
    <col min="8926" max="8926" width="9.85546875" style="14" customWidth="1"/>
    <col min="8927" max="8927" width="10" style="14" customWidth="1"/>
    <col min="8928" max="9179" width="9.140625" style="14"/>
    <col min="9180" max="9180" width="29.42578125" style="14" customWidth="1"/>
    <col min="9181" max="9181" width="10.5703125" style="14" customWidth="1"/>
    <col min="9182" max="9182" width="9.85546875" style="14" customWidth="1"/>
    <col min="9183" max="9183" width="10" style="14" customWidth="1"/>
    <col min="9184" max="9435" width="9.140625" style="14"/>
    <col min="9436" max="9436" width="29.42578125" style="14" customWidth="1"/>
    <col min="9437" max="9437" width="10.5703125" style="14" customWidth="1"/>
    <col min="9438" max="9438" width="9.85546875" style="14" customWidth="1"/>
    <col min="9439" max="9439" width="10" style="14" customWidth="1"/>
    <col min="9440" max="9691" width="9.140625" style="14"/>
    <col min="9692" max="9692" width="29.42578125" style="14" customWidth="1"/>
    <col min="9693" max="9693" width="10.5703125" style="14" customWidth="1"/>
    <col min="9694" max="9694" width="9.85546875" style="14" customWidth="1"/>
    <col min="9695" max="9695" width="10" style="14" customWidth="1"/>
    <col min="9696" max="9947" width="9.140625" style="14"/>
    <col min="9948" max="9948" width="29.42578125" style="14" customWidth="1"/>
    <col min="9949" max="9949" width="10.5703125" style="14" customWidth="1"/>
    <col min="9950" max="9950" width="9.85546875" style="14" customWidth="1"/>
    <col min="9951" max="9951" width="10" style="14" customWidth="1"/>
    <col min="9952" max="10203" width="9.140625" style="14"/>
    <col min="10204" max="10204" width="29.42578125" style="14" customWidth="1"/>
    <col min="10205" max="10205" width="10.5703125" style="14" customWidth="1"/>
    <col min="10206" max="10206" width="9.85546875" style="14" customWidth="1"/>
    <col min="10207" max="10207" width="10" style="14" customWidth="1"/>
    <col min="10208" max="10459" width="9.140625" style="14"/>
    <col min="10460" max="10460" width="29.42578125" style="14" customWidth="1"/>
    <col min="10461" max="10461" width="10.5703125" style="14" customWidth="1"/>
    <col min="10462" max="10462" width="9.85546875" style="14" customWidth="1"/>
    <col min="10463" max="10463" width="10" style="14" customWidth="1"/>
    <col min="10464" max="10715" width="9.140625" style="14"/>
    <col min="10716" max="10716" width="29.42578125" style="14" customWidth="1"/>
    <col min="10717" max="10717" width="10.5703125" style="14" customWidth="1"/>
    <col min="10718" max="10718" width="9.85546875" style="14" customWidth="1"/>
    <col min="10719" max="10719" width="10" style="14" customWidth="1"/>
    <col min="10720" max="10971" width="9.140625" style="14"/>
    <col min="10972" max="10972" width="29.42578125" style="14" customWidth="1"/>
    <col min="10973" max="10973" width="10.5703125" style="14" customWidth="1"/>
    <col min="10974" max="10974" width="9.85546875" style="14" customWidth="1"/>
    <col min="10975" max="10975" width="10" style="14" customWidth="1"/>
    <col min="10976" max="11227" width="9.140625" style="14"/>
    <col min="11228" max="11228" width="29.42578125" style="14" customWidth="1"/>
    <col min="11229" max="11229" width="10.5703125" style="14" customWidth="1"/>
    <col min="11230" max="11230" width="9.85546875" style="14" customWidth="1"/>
    <col min="11231" max="11231" width="10" style="14" customWidth="1"/>
    <col min="11232" max="11483" width="9.140625" style="14"/>
    <col min="11484" max="11484" width="29.42578125" style="14" customWidth="1"/>
    <col min="11485" max="11485" width="10.5703125" style="14" customWidth="1"/>
    <col min="11486" max="11486" width="9.85546875" style="14" customWidth="1"/>
    <col min="11487" max="11487" width="10" style="14" customWidth="1"/>
    <col min="11488" max="11739" width="9.140625" style="14"/>
    <col min="11740" max="11740" width="29.42578125" style="14" customWidth="1"/>
    <col min="11741" max="11741" width="10.5703125" style="14" customWidth="1"/>
    <col min="11742" max="11742" width="9.85546875" style="14" customWidth="1"/>
    <col min="11743" max="11743" width="10" style="14" customWidth="1"/>
    <col min="11744" max="11995" width="9.140625" style="14"/>
    <col min="11996" max="11996" width="29.42578125" style="14" customWidth="1"/>
    <col min="11997" max="11997" width="10.5703125" style="14" customWidth="1"/>
    <col min="11998" max="11998" width="9.85546875" style="14" customWidth="1"/>
    <col min="11999" max="11999" width="10" style="14" customWidth="1"/>
    <col min="12000" max="12251" width="9.140625" style="14"/>
    <col min="12252" max="12252" width="29.42578125" style="14" customWidth="1"/>
    <col min="12253" max="12253" width="10.5703125" style="14" customWidth="1"/>
    <col min="12254" max="12254" width="9.85546875" style="14" customWidth="1"/>
    <col min="12255" max="12255" width="10" style="14" customWidth="1"/>
    <col min="12256" max="12507" width="9.140625" style="14"/>
    <col min="12508" max="12508" width="29.42578125" style="14" customWidth="1"/>
    <col min="12509" max="12509" width="10.5703125" style="14" customWidth="1"/>
    <col min="12510" max="12510" width="9.85546875" style="14" customWidth="1"/>
    <col min="12511" max="12511" width="10" style="14" customWidth="1"/>
    <col min="12512" max="12763" width="9.140625" style="14"/>
    <col min="12764" max="12764" width="29.42578125" style="14" customWidth="1"/>
    <col min="12765" max="12765" width="10.5703125" style="14" customWidth="1"/>
    <col min="12766" max="12766" width="9.85546875" style="14" customWidth="1"/>
    <col min="12767" max="12767" width="10" style="14" customWidth="1"/>
    <col min="12768" max="13019" width="9.140625" style="14"/>
    <col min="13020" max="13020" width="29.42578125" style="14" customWidth="1"/>
    <col min="13021" max="13021" width="10.5703125" style="14" customWidth="1"/>
    <col min="13022" max="13022" width="9.85546875" style="14" customWidth="1"/>
    <col min="13023" max="13023" width="10" style="14" customWidth="1"/>
    <col min="13024" max="13275" width="9.140625" style="14"/>
    <col min="13276" max="13276" width="29.42578125" style="14" customWidth="1"/>
    <col min="13277" max="13277" width="10.5703125" style="14" customWidth="1"/>
    <col min="13278" max="13278" width="9.85546875" style="14" customWidth="1"/>
    <col min="13279" max="13279" width="10" style="14" customWidth="1"/>
    <col min="13280" max="13531" width="9.140625" style="14"/>
    <col min="13532" max="13532" width="29.42578125" style="14" customWidth="1"/>
    <col min="13533" max="13533" width="10.5703125" style="14" customWidth="1"/>
    <col min="13534" max="13534" width="9.85546875" style="14" customWidth="1"/>
    <col min="13535" max="13535" width="10" style="14" customWidth="1"/>
    <col min="13536" max="13787" width="9.140625" style="14"/>
    <col min="13788" max="13788" width="29.42578125" style="14" customWidth="1"/>
    <col min="13789" max="13789" width="10.5703125" style="14" customWidth="1"/>
    <col min="13790" max="13790" width="9.85546875" style="14" customWidth="1"/>
    <col min="13791" max="13791" width="10" style="14" customWidth="1"/>
    <col min="13792" max="14043" width="9.140625" style="14"/>
    <col min="14044" max="14044" width="29.42578125" style="14" customWidth="1"/>
    <col min="14045" max="14045" width="10.5703125" style="14" customWidth="1"/>
    <col min="14046" max="14046" width="9.85546875" style="14" customWidth="1"/>
    <col min="14047" max="14047" width="10" style="14" customWidth="1"/>
    <col min="14048" max="14299" width="9.140625" style="14"/>
    <col min="14300" max="14300" width="29.42578125" style="14" customWidth="1"/>
    <col min="14301" max="14301" width="10.5703125" style="14" customWidth="1"/>
    <col min="14302" max="14302" width="9.85546875" style="14" customWidth="1"/>
    <col min="14303" max="14303" width="10" style="14" customWidth="1"/>
    <col min="14304" max="14555" width="9.140625" style="14"/>
    <col min="14556" max="14556" width="29.42578125" style="14" customWidth="1"/>
    <col min="14557" max="14557" width="10.5703125" style="14" customWidth="1"/>
    <col min="14558" max="14558" width="9.85546875" style="14" customWidth="1"/>
    <col min="14559" max="14559" width="10" style="14" customWidth="1"/>
    <col min="14560" max="14811" width="9.140625" style="14"/>
    <col min="14812" max="14812" width="29.42578125" style="14" customWidth="1"/>
    <col min="14813" max="14813" width="10.5703125" style="14" customWidth="1"/>
    <col min="14814" max="14814" width="9.85546875" style="14" customWidth="1"/>
    <col min="14815" max="14815" width="10" style="14" customWidth="1"/>
    <col min="14816" max="15067" width="9.140625" style="14"/>
    <col min="15068" max="15068" width="29.42578125" style="14" customWidth="1"/>
    <col min="15069" max="15069" width="10.5703125" style="14" customWidth="1"/>
    <col min="15070" max="15070" width="9.85546875" style="14" customWidth="1"/>
    <col min="15071" max="15071" width="10" style="14" customWidth="1"/>
    <col min="15072" max="15323" width="9.140625" style="14"/>
    <col min="15324" max="15324" width="29.42578125" style="14" customWidth="1"/>
    <col min="15325" max="15325" width="10.5703125" style="14" customWidth="1"/>
    <col min="15326" max="15326" width="9.85546875" style="14" customWidth="1"/>
    <col min="15327" max="15327" width="10" style="14" customWidth="1"/>
    <col min="15328" max="15579" width="9.140625" style="14"/>
    <col min="15580" max="15580" width="29.42578125" style="14" customWidth="1"/>
    <col min="15581" max="15581" width="10.5703125" style="14" customWidth="1"/>
    <col min="15582" max="15582" width="9.85546875" style="14" customWidth="1"/>
    <col min="15583" max="15583" width="10" style="14" customWidth="1"/>
    <col min="15584" max="15835" width="9.140625" style="14"/>
    <col min="15836" max="15836" width="29.42578125" style="14" customWidth="1"/>
    <col min="15837" max="15837" width="10.5703125" style="14" customWidth="1"/>
    <col min="15838" max="15838" width="9.85546875" style="14" customWidth="1"/>
    <col min="15839" max="15839" width="10" style="14" customWidth="1"/>
    <col min="15840" max="16091" width="9.140625" style="14"/>
    <col min="16092" max="16092" width="29.42578125" style="14" customWidth="1"/>
    <col min="16093" max="16093" width="10.5703125" style="14" customWidth="1"/>
    <col min="16094" max="16094" width="9.85546875" style="14" customWidth="1"/>
    <col min="16095" max="16095" width="10" style="14" customWidth="1"/>
    <col min="16096" max="16384" width="9.140625" style="14"/>
  </cols>
  <sheetData>
    <row r="1" spans="1:7">
      <c r="A1" s="60"/>
      <c r="B1" s="60"/>
      <c r="C1" s="60"/>
      <c r="D1" s="60"/>
      <c r="E1" s="155"/>
      <c r="F1" s="156"/>
      <c r="G1" s="227" t="s">
        <v>266</v>
      </c>
    </row>
    <row r="2" spans="1:7">
      <c r="A2" s="60"/>
      <c r="B2" s="60"/>
      <c r="C2" s="60"/>
      <c r="D2" s="60"/>
      <c r="E2" s="155"/>
      <c r="F2" s="156"/>
      <c r="G2" s="228" t="s">
        <v>267</v>
      </c>
    </row>
    <row r="3" spans="1:7">
      <c r="A3" s="60"/>
      <c r="B3" s="60"/>
      <c r="C3" s="60"/>
      <c r="D3" s="60"/>
      <c r="E3" s="155"/>
      <c r="F3" s="155"/>
      <c r="G3" s="227" t="s">
        <v>312</v>
      </c>
    </row>
    <row r="4" spans="1:7" ht="15.75">
      <c r="A4" s="521" t="s">
        <v>450</v>
      </c>
      <c r="B4" s="60"/>
      <c r="C4" s="60"/>
      <c r="D4" s="60"/>
      <c r="E4" s="60"/>
      <c r="F4" s="60"/>
    </row>
    <row r="5" spans="1:7">
      <c r="A5" s="161"/>
    </row>
    <row r="6" spans="1:7">
      <c r="A6" s="3" t="s">
        <v>100</v>
      </c>
      <c r="B6" s="4">
        <v>2023</v>
      </c>
      <c r="C6" s="210"/>
      <c r="D6" s="60"/>
      <c r="E6" s="60"/>
      <c r="F6" s="60"/>
    </row>
    <row r="7" spans="1:7" ht="13.5">
      <c r="A7" s="353" t="s">
        <v>101</v>
      </c>
      <c r="B7" s="354" t="s">
        <v>102</v>
      </c>
      <c r="C7" s="355"/>
      <c r="D7" s="60"/>
      <c r="E7" s="60"/>
      <c r="F7" s="60"/>
    </row>
    <row r="8" spans="1:7" ht="13.5">
      <c r="A8" s="353" t="s">
        <v>103</v>
      </c>
      <c r="B8" s="354" t="s">
        <v>104</v>
      </c>
      <c r="C8" s="355"/>
      <c r="D8" s="60"/>
      <c r="E8" s="60"/>
      <c r="F8" s="60"/>
    </row>
    <row r="9" spans="1:7" ht="26.25" customHeight="1">
      <c r="A9" s="353" t="s">
        <v>105</v>
      </c>
      <c r="B9" s="603" t="s">
        <v>90</v>
      </c>
      <c r="C9" s="603"/>
      <c r="D9" s="603"/>
      <c r="E9" s="603"/>
      <c r="F9" s="603"/>
    </row>
    <row r="10" spans="1:7" ht="12.75" customHeight="1">
      <c r="A10" s="610" t="s">
        <v>152</v>
      </c>
      <c r="B10" s="610" t="s">
        <v>302</v>
      </c>
      <c r="C10" s="610"/>
      <c r="D10" s="610" t="s">
        <v>305</v>
      </c>
      <c r="E10" s="610" t="s">
        <v>306</v>
      </c>
      <c r="F10" s="610"/>
      <c r="G10" s="610"/>
    </row>
    <row r="11" spans="1:7" ht="25.5">
      <c r="A11" s="610"/>
      <c r="B11" s="78" t="s">
        <v>303</v>
      </c>
      <c r="C11" s="78" t="s">
        <v>304</v>
      </c>
      <c r="D11" s="611"/>
      <c r="E11" s="78" t="s">
        <v>307</v>
      </c>
      <c r="F11" s="78" t="s">
        <v>308</v>
      </c>
      <c r="G11" s="188" t="s">
        <v>309</v>
      </c>
    </row>
    <row r="12" spans="1:7">
      <c r="A12" s="271">
        <v>1</v>
      </c>
      <c r="B12" s="271">
        <v>2</v>
      </c>
      <c r="C12" s="271">
        <v>3</v>
      </c>
      <c r="D12" s="271">
        <v>4</v>
      </c>
      <c r="E12" s="271">
        <v>5</v>
      </c>
      <c r="F12" s="271">
        <v>6</v>
      </c>
      <c r="G12" s="271">
        <v>7</v>
      </c>
    </row>
    <row r="13" spans="1:7" ht="31.5">
      <c r="A13" s="517" t="s">
        <v>311</v>
      </c>
      <c r="B13" s="518">
        <f>B15+B19+B23+B26</f>
        <v>214211</v>
      </c>
      <c r="C13" s="518">
        <f t="shared" ref="C13:G13" si="0">C15+C19+C23+C26</f>
        <v>214211</v>
      </c>
      <c r="D13" s="518">
        <f t="shared" si="0"/>
        <v>279553.15524925</v>
      </c>
      <c r="E13" s="518">
        <f t="shared" si="0"/>
        <v>289212.7443061716</v>
      </c>
      <c r="F13" s="518">
        <f t="shared" si="0"/>
        <v>297421.02183975006</v>
      </c>
      <c r="G13" s="518">
        <f t="shared" si="0"/>
        <v>340753.63083974994</v>
      </c>
    </row>
    <row r="14" spans="1:7" s="76" customFormat="1" ht="37.5" customHeight="1">
      <c r="A14" s="164" t="s">
        <v>449</v>
      </c>
      <c r="B14" s="163"/>
      <c r="C14" s="163"/>
      <c r="D14" s="163"/>
      <c r="E14" s="163"/>
      <c r="F14" s="163"/>
      <c r="G14" s="163"/>
    </row>
    <row r="15" spans="1:7" s="76" customFormat="1" ht="17.25" customHeight="1">
      <c r="A15" s="163" t="s">
        <v>291</v>
      </c>
      <c r="B15" s="164">
        <f>B17</f>
        <v>40968</v>
      </c>
      <c r="C15" s="164">
        <f>C17</f>
        <v>40968</v>
      </c>
      <c r="D15" s="164">
        <f t="shared" ref="D15:G15" si="1">D17</f>
        <v>73121</v>
      </c>
      <c r="E15" s="164">
        <f t="shared" si="1"/>
        <v>0</v>
      </c>
      <c r="F15" s="164">
        <f t="shared" si="1"/>
        <v>0</v>
      </c>
      <c r="G15" s="164">
        <f t="shared" si="1"/>
        <v>0</v>
      </c>
    </row>
    <row r="16" spans="1:7" s="76" customFormat="1" ht="26.25" customHeight="1">
      <c r="A16" s="163" t="s">
        <v>314</v>
      </c>
      <c r="B16" s="163"/>
      <c r="C16" s="163"/>
      <c r="D16" s="163"/>
      <c r="E16" s="163"/>
      <c r="F16" s="163"/>
      <c r="G16" s="163"/>
    </row>
    <row r="17" spans="1:7" s="76" customFormat="1">
      <c r="A17" s="163" t="s">
        <v>452</v>
      </c>
      <c r="B17" s="271">
        <v>40968</v>
      </c>
      <c r="C17" s="271">
        <v>40968</v>
      </c>
      <c r="D17" s="271">
        <v>73121</v>
      </c>
      <c r="E17" s="230"/>
      <c r="F17" s="230"/>
      <c r="G17" s="230"/>
    </row>
    <row r="18" spans="1:7" s="76" customFormat="1" ht="25.5">
      <c r="A18" s="164" t="s">
        <v>448</v>
      </c>
      <c r="B18" s="163"/>
      <c r="C18" s="163"/>
      <c r="D18" s="163"/>
      <c r="E18" s="230"/>
      <c r="F18" s="230"/>
      <c r="G18" s="230"/>
    </row>
    <row r="19" spans="1:7" s="76" customFormat="1">
      <c r="A19" s="163" t="s">
        <v>291</v>
      </c>
      <c r="B19" s="231">
        <f>B21</f>
        <v>173243</v>
      </c>
      <c r="C19" s="231">
        <f>C21</f>
        <v>173243</v>
      </c>
      <c r="D19" s="231">
        <f>D21</f>
        <v>185436.15524925</v>
      </c>
      <c r="E19" s="231">
        <f>E21</f>
        <v>289212.7443061716</v>
      </c>
      <c r="F19" s="231">
        <f t="shared" ref="F19:G19" si="2">F21</f>
        <v>297421.02183975006</v>
      </c>
      <c r="G19" s="231">
        <f t="shared" si="2"/>
        <v>340753.63083974994</v>
      </c>
    </row>
    <row r="20" spans="1:7" s="76" customFormat="1" ht="27" customHeight="1">
      <c r="A20" s="163" t="s">
        <v>314</v>
      </c>
      <c r="B20" s="163"/>
      <c r="C20" s="163"/>
      <c r="D20" s="163"/>
      <c r="E20" s="230"/>
      <c r="F20" s="230"/>
      <c r="G20" s="230"/>
    </row>
    <row r="21" spans="1:7" s="76" customFormat="1">
      <c r="A21" s="163" t="s">
        <v>452</v>
      </c>
      <c r="B21" s="230">
        <v>173243</v>
      </c>
      <c r="C21" s="230">
        <v>173243</v>
      </c>
      <c r="D21" s="230">
        <f>[1]пр47!D17</f>
        <v>185436.15524925</v>
      </c>
      <c r="E21" s="230">
        <f>пр47!E17</f>
        <v>289212.7443061716</v>
      </c>
      <c r="F21" s="230">
        <f>пр47!F17</f>
        <v>297421.02183975006</v>
      </c>
      <c r="G21" s="230">
        <f>пр47!G17</f>
        <v>340753.63083974994</v>
      </c>
    </row>
    <row r="22" spans="1:7" ht="51" customHeight="1">
      <c r="A22" s="164" t="s">
        <v>447</v>
      </c>
      <c r="B22" s="230"/>
      <c r="C22" s="230"/>
      <c r="D22" s="230"/>
      <c r="E22" s="230"/>
      <c r="F22" s="230"/>
      <c r="G22" s="230"/>
    </row>
    <row r="23" spans="1:7">
      <c r="A23" s="163" t="s">
        <v>291</v>
      </c>
      <c r="B23" s="231">
        <f>B25</f>
        <v>0</v>
      </c>
      <c r="C23" s="231">
        <f>C25</f>
        <v>0</v>
      </c>
      <c r="D23" s="231">
        <f>D25</f>
        <v>4526</v>
      </c>
      <c r="E23" s="231">
        <f t="shared" ref="E23:G23" si="3">E25</f>
        <v>0</v>
      </c>
      <c r="F23" s="231">
        <f t="shared" si="3"/>
        <v>0</v>
      </c>
      <c r="G23" s="231">
        <f t="shared" si="3"/>
        <v>0</v>
      </c>
    </row>
    <row r="24" spans="1:7" ht="24.75" customHeight="1">
      <c r="A24" s="163" t="s">
        <v>314</v>
      </c>
      <c r="B24" s="230"/>
      <c r="C24" s="230"/>
      <c r="D24" s="230"/>
      <c r="E24" s="230"/>
      <c r="F24" s="230"/>
      <c r="G24" s="230"/>
    </row>
    <row r="25" spans="1:7">
      <c r="A25" s="163" t="s">
        <v>315</v>
      </c>
      <c r="B25" s="230"/>
      <c r="C25" s="230"/>
      <c r="D25" s="230">
        <v>4526</v>
      </c>
      <c r="E25" s="230"/>
      <c r="F25" s="230"/>
      <c r="G25" s="230"/>
    </row>
    <row r="26" spans="1:7" s="76" customFormat="1" ht="64.5" customHeight="1">
      <c r="A26" s="519" t="s">
        <v>316</v>
      </c>
      <c r="B26" s="520">
        <f>B30</f>
        <v>0</v>
      </c>
      <c r="C26" s="520">
        <f t="shared" ref="C26:G26" si="4">C30</f>
        <v>0</v>
      </c>
      <c r="D26" s="520">
        <f t="shared" si="4"/>
        <v>16470</v>
      </c>
      <c r="E26" s="520">
        <f t="shared" si="4"/>
        <v>0</v>
      </c>
      <c r="F26" s="520">
        <f t="shared" si="4"/>
        <v>0</v>
      </c>
      <c r="G26" s="520">
        <f t="shared" si="4"/>
        <v>0</v>
      </c>
    </row>
    <row r="27" spans="1:7" s="76" customFormat="1" ht="25.5">
      <c r="A27" s="164" t="s">
        <v>446</v>
      </c>
      <c r="B27" s="164"/>
      <c r="C27" s="164"/>
      <c r="D27" s="164"/>
      <c r="E27" s="164"/>
      <c r="F27" s="164"/>
      <c r="G27" s="164"/>
    </row>
    <row r="28" spans="1:7" s="76" customFormat="1">
      <c r="A28" s="163" t="s">
        <v>291</v>
      </c>
      <c r="B28" s="164"/>
      <c r="C28" s="164"/>
      <c r="D28" s="164"/>
      <c r="E28" s="164"/>
      <c r="F28" s="164"/>
      <c r="G28" s="164"/>
    </row>
    <row r="29" spans="1:7" s="76" customFormat="1" ht="24.75" customHeight="1">
      <c r="A29" s="163" t="s">
        <v>314</v>
      </c>
      <c r="B29" s="164"/>
      <c r="C29" s="164"/>
      <c r="D29" s="164"/>
      <c r="E29" s="164"/>
      <c r="F29" s="164"/>
      <c r="G29" s="164"/>
    </row>
    <row r="30" spans="1:7" s="76" customFormat="1" ht="29.25" customHeight="1">
      <c r="A30" s="163" t="s">
        <v>471</v>
      </c>
      <c r="B30" s="271"/>
      <c r="C30" s="271"/>
      <c r="D30" s="271">
        <v>16470</v>
      </c>
      <c r="E30" s="271"/>
      <c r="F30" s="271"/>
      <c r="G30" s="271"/>
    </row>
    <row r="31" spans="1:7" ht="18.75" customHeight="1">
      <c r="A31" s="162"/>
    </row>
    <row r="32" spans="1:7">
      <c r="A32" s="72" t="s">
        <v>2</v>
      </c>
      <c r="B32" s="72"/>
      <c r="C32" s="72" t="s">
        <v>82</v>
      </c>
      <c r="D32" s="72"/>
    </row>
    <row r="33" spans="1:4">
      <c r="A33" s="72"/>
      <c r="B33" s="72"/>
      <c r="C33" s="72"/>
      <c r="D33" s="72"/>
    </row>
    <row r="34" spans="1:4">
      <c r="A34" s="140" t="s">
        <v>95</v>
      </c>
      <c r="B34" s="140"/>
      <c r="C34" s="72" t="s">
        <v>71</v>
      </c>
      <c r="D34" s="72"/>
    </row>
  </sheetData>
  <mergeCells count="5">
    <mergeCell ref="B10:C10"/>
    <mergeCell ref="D10:D11"/>
    <mergeCell ref="E10:G10"/>
    <mergeCell ref="B9:F9"/>
    <mergeCell ref="A10:A11"/>
  </mergeCells>
  <pageMargins left="0.70866141732283472" right="0.39370078740157483" top="0.59055118110236227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S375"/>
  <sheetViews>
    <sheetView view="pageBreakPreview" zoomScale="71" zoomScaleNormal="55" zoomScaleSheetLayoutView="71" workbookViewId="0">
      <pane xSplit="3" ySplit="11" topLeftCell="D12" activePane="bottomRight" state="frozen"/>
      <selection activeCell="E21" sqref="E21"/>
      <selection pane="topRight" activeCell="E21" sqref="E21"/>
      <selection pane="bottomLeft" activeCell="E21" sqref="E21"/>
      <selection pane="bottomRight" activeCell="AC180" sqref="AC180"/>
    </sheetView>
  </sheetViews>
  <sheetFormatPr defaultColWidth="9.140625" defaultRowHeight="15.75"/>
  <cols>
    <col min="1" max="1" width="7.85546875" style="449" customWidth="1"/>
    <col min="2" max="2" width="12.85546875" style="449" customWidth="1"/>
    <col min="3" max="3" width="9.28515625" style="449" bestFit="1" customWidth="1"/>
    <col min="4" max="4" width="12" style="449" customWidth="1"/>
    <col min="5" max="5" width="12.140625" style="449" customWidth="1"/>
    <col min="6" max="7" width="9.85546875" style="449" customWidth="1"/>
    <col min="8" max="8" width="12.140625" style="449" customWidth="1"/>
    <col min="9" max="10" width="9.85546875" style="449" customWidth="1"/>
    <col min="11" max="11" width="11.42578125" style="449" customWidth="1"/>
    <col min="12" max="13" width="9.85546875" style="449" customWidth="1"/>
    <col min="14" max="14" width="12.7109375" style="449" customWidth="1"/>
    <col min="15" max="23" width="9.85546875" style="449" hidden="1" customWidth="1"/>
    <col min="24" max="25" width="9.7109375" style="449" customWidth="1"/>
    <col min="26" max="26" width="11.85546875" style="449" customWidth="1"/>
    <col min="27" max="28" width="9.7109375" style="449" customWidth="1"/>
    <col min="29" max="29" width="11.5703125" style="449" customWidth="1"/>
    <col min="30" max="31" width="9.7109375" style="449" customWidth="1"/>
    <col min="32" max="32" width="12.5703125" style="449" customWidth="1"/>
    <col min="33" max="34" width="9.7109375" style="449" customWidth="1"/>
    <col min="35" max="35" width="13.28515625" style="449" customWidth="1"/>
    <col min="36" max="36" width="9" style="449" hidden="1" customWidth="1"/>
    <col min="37" max="38" width="9" style="451" hidden="1" customWidth="1"/>
    <col min="39" max="39" width="9" style="449" hidden="1" customWidth="1"/>
    <col min="40" max="41" width="9" style="451" hidden="1" customWidth="1"/>
    <col min="42" max="42" width="9" style="449" hidden="1" customWidth="1"/>
    <col min="43" max="44" width="9" style="451" hidden="1" customWidth="1"/>
    <col min="45" max="45" width="9" style="449" hidden="1" customWidth="1"/>
    <col min="46" max="77" width="9" style="451" hidden="1" customWidth="1"/>
    <col min="78" max="78" width="9" style="449" hidden="1" customWidth="1"/>
    <col min="79" max="80" width="9" style="451" hidden="1" customWidth="1"/>
    <col min="81" max="81" width="9" style="449" hidden="1" customWidth="1"/>
    <col min="82" max="83" width="9" style="451" hidden="1" customWidth="1"/>
    <col min="84" max="84" width="9" style="449" hidden="1" customWidth="1"/>
    <col min="85" max="86" width="9" style="451" hidden="1" customWidth="1"/>
    <col min="87" max="87" width="9" style="449" hidden="1" customWidth="1"/>
    <col min="88" max="89" width="9" style="451" hidden="1" customWidth="1"/>
    <col min="90" max="90" width="14.85546875" style="451" customWidth="1"/>
    <col min="91" max="91" width="10.28515625" style="451" customWidth="1"/>
    <col min="92" max="92" width="15.42578125" style="449" customWidth="1"/>
    <col min="93" max="94" width="9.140625" style="452"/>
    <col min="95" max="97" width="9.140625" style="453"/>
    <col min="98" max="16384" width="9.140625" style="454"/>
  </cols>
  <sheetData>
    <row r="1" spans="1:97" ht="30" customHeight="1">
      <c r="A1" s="447"/>
      <c r="B1" s="447"/>
      <c r="C1" s="447"/>
      <c r="D1" s="448" t="s">
        <v>379</v>
      </c>
      <c r="E1" s="447"/>
      <c r="F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</row>
    <row r="2" spans="1:97" ht="22.5">
      <c r="A2" s="455"/>
      <c r="D2" s="550" t="s">
        <v>90</v>
      </c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</row>
    <row r="3" spans="1:97">
      <c r="A3" s="450"/>
      <c r="M3" s="449" t="s">
        <v>47</v>
      </c>
    </row>
    <row r="4" spans="1:97">
      <c r="A4" s="450"/>
    </row>
    <row r="5" spans="1:97">
      <c r="A5" s="450"/>
    </row>
    <row r="6" spans="1:97">
      <c r="A6" s="456"/>
      <c r="B6" s="456"/>
    </row>
    <row r="7" spans="1:97" s="458" customFormat="1" ht="15.75" customHeight="1">
      <c r="A7" s="551" t="s">
        <v>319</v>
      </c>
      <c r="B7" s="551" t="s">
        <v>92</v>
      </c>
      <c r="C7" s="551" t="s">
        <v>322</v>
      </c>
      <c r="D7" s="554" t="s">
        <v>380</v>
      </c>
      <c r="E7" s="555"/>
      <c r="F7" s="560" t="s">
        <v>381</v>
      </c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  <c r="BF7" s="560"/>
      <c r="BG7" s="560"/>
      <c r="BH7" s="560"/>
      <c r="BI7" s="560"/>
      <c r="BJ7" s="560"/>
      <c r="BK7" s="560"/>
      <c r="BL7" s="560"/>
      <c r="BM7" s="560"/>
      <c r="BN7" s="560"/>
      <c r="BO7" s="560"/>
      <c r="BP7" s="560"/>
      <c r="BQ7" s="560"/>
      <c r="BR7" s="560"/>
      <c r="BS7" s="560"/>
      <c r="BT7" s="560"/>
      <c r="BU7" s="560"/>
      <c r="BV7" s="560"/>
      <c r="BW7" s="560"/>
      <c r="BX7" s="560"/>
      <c r="BY7" s="560"/>
      <c r="BZ7" s="560"/>
      <c r="CA7" s="560"/>
      <c r="CB7" s="560"/>
      <c r="CC7" s="560"/>
      <c r="CD7" s="560"/>
      <c r="CE7" s="560"/>
      <c r="CF7" s="560"/>
      <c r="CG7" s="560"/>
      <c r="CH7" s="560"/>
      <c r="CI7" s="560"/>
      <c r="CJ7" s="560"/>
      <c r="CK7" s="560"/>
      <c r="CL7" s="564" t="s">
        <v>382</v>
      </c>
      <c r="CM7" s="564" t="s">
        <v>383</v>
      </c>
      <c r="CN7" s="551" t="s">
        <v>384</v>
      </c>
      <c r="CO7" s="457"/>
      <c r="CP7" s="457"/>
      <c r="CQ7" s="457"/>
      <c r="CR7" s="457"/>
      <c r="CS7" s="457"/>
    </row>
    <row r="8" spans="1:97" s="458" customFormat="1">
      <c r="A8" s="552"/>
      <c r="B8" s="552"/>
      <c r="C8" s="552"/>
      <c r="D8" s="556"/>
      <c r="E8" s="557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560"/>
      <c r="AO8" s="560"/>
      <c r="AP8" s="560"/>
      <c r="AQ8" s="560"/>
      <c r="AR8" s="560"/>
      <c r="AS8" s="560"/>
      <c r="AT8" s="560"/>
      <c r="AU8" s="560"/>
      <c r="AV8" s="560"/>
      <c r="AW8" s="560"/>
      <c r="AX8" s="560"/>
      <c r="AY8" s="560"/>
      <c r="AZ8" s="560"/>
      <c r="BA8" s="560"/>
      <c r="BB8" s="560"/>
      <c r="BC8" s="560"/>
      <c r="BD8" s="560"/>
      <c r="BE8" s="560"/>
      <c r="BF8" s="560"/>
      <c r="BG8" s="560"/>
      <c r="BH8" s="560"/>
      <c r="BI8" s="560"/>
      <c r="BJ8" s="560"/>
      <c r="BK8" s="560"/>
      <c r="BL8" s="560"/>
      <c r="BM8" s="560"/>
      <c r="BN8" s="560"/>
      <c r="BO8" s="560"/>
      <c r="BP8" s="560"/>
      <c r="BQ8" s="560"/>
      <c r="BR8" s="560"/>
      <c r="BS8" s="560"/>
      <c r="BT8" s="560"/>
      <c r="BU8" s="560"/>
      <c r="BV8" s="560"/>
      <c r="BW8" s="560"/>
      <c r="BX8" s="560"/>
      <c r="BY8" s="560"/>
      <c r="BZ8" s="560"/>
      <c r="CA8" s="560"/>
      <c r="CB8" s="560"/>
      <c r="CC8" s="560"/>
      <c r="CD8" s="560"/>
      <c r="CE8" s="560"/>
      <c r="CF8" s="560"/>
      <c r="CG8" s="560"/>
      <c r="CH8" s="560"/>
      <c r="CI8" s="560"/>
      <c r="CJ8" s="560"/>
      <c r="CK8" s="560"/>
      <c r="CL8" s="565"/>
      <c r="CM8" s="565"/>
      <c r="CN8" s="552"/>
      <c r="CO8" s="457"/>
      <c r="CP8" s="457"/>
      <c r="CQ8" s="457"/>
      <c r="CR8" s="457"/>
      <c r="CS8" s="457"/>
    </row>
    <row r="9" spans="1:97" s="458" customFormat="1" ht="58.5" customHeight="1">
      <c r="A9" s="552"/>
      <c r="B9" s="552"/>
      <c r="C9" s="552"/>
      <c r="D9" s="558"/>
      <c r="E9" s="559"/>
      <c r="F9" s="567" t="s">
        <v>385</v>
      </c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9"/>
      <c r="AV9" s="567" t="s">
        <v>337</v>
      </c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 s="568"/>
      <c r="CC9" s="568"/>
      <c r="CD9" s="568"/>
      <c r="CE9" s="568"/>
      <c r="CF9" s="568"/>
      <c r="CG9" s="568"/>
      <c r="CH9" s="568"/>
      <c r="CI9" s="568"/>
      <c r="CJ9" s="568"/>
      <c r="CK9" s="569"/>
      <c r="CL9" s="565"/>
      <c r="CM9" s="565"/>
      <c r="CN9" s="552"/>
      <c r="CO9" s="457"/>
      <c r="CP9" s="457"/>
      <c r="CQ9" s="457"/>
      <c r="CR9" s="457"/>
      <c r="CS9" s="457"/>
    </row>
    <row r="10" spans="1:97" s="458" customFormat="1" ht="58.5" customHeight="1">
      <c r="A10" s="552"/>
      <c r="B10" s="552"/>
      <c r="C10" s="552"/>
      <c r="D10" s="551" t="s">
        <v>323</v>
      </c>
      <c r="E10" s="551" t="s">
        <v>324</v>
      </c>
      <c r="F10" s="561" t="s">
        <v>386</v>
      </c>
      <c r="G10" s="561"/>
      <c r="H10" s="561"/>
      <c r="I10" s="561"/>
      <c r="J10" s="561"/>
      <c r="K10" s="561"/>
      <c r="L10" s="561"/>
      <c r="M10" s="561"/>
      <c r="N10" s="561"/>
      <c r="O10" s="561" t="s">
        <v>387</v>
      </c>
      <c r="P10" s="561"/>
      <c r="Q10" s="561"/>
      <c r="R10" s="561"/>
      <c r="S10" s="561"/>
      <c r="T10" s="561"/>
      <c r="U10" s="561"/>
      <c r="V10" s="561"/>
      <c r="W10" s="561"/>
      <c r="X10" s="561" t="s">
        <v>388</v>
      </c>
      <c r="Y10" s="561"/>
      <c r="Z10" s="561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 t="s">
        <v>389</v>
      </c>
      <c r="AK10" s="561"/>
      <c r="AL10" s="561"/>
      <c r="AM10" s="561"/>
      <c r="AN10" s="561"/>
      <c r="AO10" s="561"/>
      <c r="AP10" s="561"/>
      <c r="AQ10" s="561"/>
      <c r="AR10" s="561"/>
      <c r="AS10" s="561"/>
      <c r="AT10" s="561"/>
      <c r="AU10" s="561"/>
      <c r="AV10" s="561" t="s">
        <v>390</v>
      </c>
      <c r="AW10" s="561"/>
      <c r="AX10" s="561"/>
      <c r="AY10" s="561"/>
      <c r="AZ10" s="561"/>
      <c r="BA10" s="561"/>
      <c r="BB10" s="561"/>
      <c r="BC10" s="561"/>
      <c r="BD10" s="561"/>
      <c r="BE10" s="561" t="s">
        <v>387</v>
      </c>
      <c r="BF10" s="561"/>
      <c r="BG10" s="561"/>
      <c r="BH10" s="561"/>
      <c r="BI10" s="561"/>
      <c r="BJ10" s="561"/>
      <c r="BK10" s="561"/>
      <c r="BL10" s="561"/>
      <c r="BM10" s="561"/>
      <c r="BN10" s="561" t="s">
        <v>391</v>
      </c>
      <c r="BO10" s="561"/>
      <c r="BP10" s="561"/>
      <c r="BQ10" s="561"/>
      <c r="BR10" s="561"/>
      <c r="BS10" s="561"/>
      <c r="BT10" s="561"/>
      <c r="BU10" s="561"/>
      <c r="BV10" s="561"/>
      <c r="BW10" s="561"/>
      <c r="BX10" s="561"/>
      <c r="BY10" s="561"/>
      <c r="BZ10" s="561" t="s">
        <v>389</v>
      </c>
      <c r="CA10" s="561"/>
      <c r="CB10" s="561"/>
      <c r="CC10" s="561"/>
      <c r="CD10" s="561"/>
      <c r="CE10" s="561"/>
      <c r="CF10" s="561"/>
      <c r="CG10" s="561"/>
      <c r="CH10" s="561"/>
      <c r="CI10" s="561"/>
      <c r="CJ10" s="561"/>
      <c r="CK10" s="561"/>
      <c r="CL10" s="565"/>
      <c r="CM10" s="565"/>
      <c r="CN10" s="552"/>
      <c r="CO10" s="457"/>
      <c r="CP10" s="457"/>
      <c r="CQ10" s="457"/>
      <c r="CR10" s="457"/>
      <c r="CS10" s="457"/>
    </row>
    <row r="11" spans="1:97" s="463" customFormat="1" ht="57" customHeight="1">
      <c r="A11" s="553"/>
      <c r="B11" s="553"/>
      <c r="C11" s="553"/>
      <c r="D11" s="553"/>
      <c r="E11" s="553"/>
      <c r="F11" s="459" t="s">
        <v>392</v>
      </c>
      <c r="G11" s="460" t="s">
        <v>393</v>
      </c>
      <c r="H11" s="461" t="s">
        <v>111</v>
      </c>
      <c r="I11" s="459" t="s">
        <v>392</v>
      </c>
      <c r="J11" s="460" t="s">
        <v>394</v>
      </c>
      <c r="K11" s="461" t="s">
        <v>111</v>
      </c>
      <c r="L11" s="459" t="s">
        <v>392</v>
      </c>
      <c r="M11" s="460" t="s">
        <v>395</v>
      </c>
      <c r="N11" s="461" t="s">
        <v>111</v>
      </c>
      <c r="O11" s="459" t="s">
        <v>396</v>
      </c>
      <c r="P11" s="460" t="s">
        <v>397</v>
      </c>
      <c r="Q11" s="461" t="s">
        <v>0</v>
      </c>
      <c r="R11" s="459" t="s">
        <v>396</v>
      </c>
      <c r="S11" s="460" t="s">
        <v>398</v>
      </c>
      <c r="T11" s="461" t="s">
        <v>0</v>
      </c>
      <c r="U11" s="459" t="s">
        <v>396</v>
      </c>
      <c r="V11" s="460" t="s">
        <v>399</v>
      </c>
      <c r="W11" s="461" t="s">
        <v>0</v>
      </c>
      <c r="X11" s="459" t="s">
        <v>392</v>
      </c>
      <c r="Y11" s="460" t="s">
        <v>394</v>
      </c>
      <c r="Z11" s="461" t="s">
        <v>111</v>
      </c>
      <c r="AA11" s="459" t="s">
        <v>392</v>
      </c>
      <c r="AB11" s="460" t="s">
        <v>400</v>
      </c>
      <c r="AC11" s="461" t="s">
        <v>111</v>
      </c>
      <c r="AD11" s="459" t="s">
        <v>392</v>
      </c>
      <c r="AE11" s="460" t="s">
        <v>401</v>
      </c>
      <c r="AF11" s="461" t="s">
        <v>111</v>
      </c>
      <c r="AG11" s="459" t="s">
        <v>392</v>
      </c>
      <c r="AH11" s="460" t="s">
        <v>395</v>
      </c>
      <c r="AI11" s="461" t="s">
        <v>111</v>
      </c>
      <c r="AJ11" s="459" t="s">
        <v>396</v>
      </c>
      <c r="AK11" s="460" t="s">
        <v>398</v>
      </c>
      <c r="AL11" s="461" t="s">
        <v>0</v>
      </c>
      <c r="AM11" s="459" t="s">
        <v>396</v>
      </c>
      <c r="AN11" s="460" t="s">
        <v>402</v>
      </c>
      <c r="AO11" s="461" t="s">
        <v>0</v>
      </c>
      <c r="AP11" s="459" t="s">
        <v>396</v>
      </c>
      <c r="AQ11" s="460" t="s">
        <v>403</v>
      </c>
      <c r="AR11" s="461" t="s">
        <v>0</v>
      </c>
      <c r="AS11" s="459" t="s">
        <v>396</v>
      </c>
      <c r="AT11" s="460" t="s">
        <v>399</v>
      </c>
      <c r="AU11" s="461" t="s">
        <v>0</v>
      </c>
      <c r="AV11" s="459" t="s">
        <v>396</v>
      </c>
      <c r="AW11" s="460" t="s">
        <v>397</v>
      </c>
      <c r="AX11" s="461" t="s">
        <v>0</v>
      </c>
      <c r="AY11" s="459" t="s">
        <v>396</v>
      </c>
      <c r="AZ11" s="460" t="s">
        <v>398</v>
      </c>
      <c r="BA11" s="461" t="s">
        <v>0</v>
      </c>
      <c r="BB11" s="459" t="s">
        <v>396</v>
      </c>
      <c r="BC11" s="460" t="s">
        <v>399</v>
      </c>
      <c r="BD11" s="461" t="s">
        <v>0</v>
      </c>
      <c r="BE11" s="459" t="s">
        <v>396</v>
      </c>
      <c r="BF11" s="460" t="s">
        <v>397</v>
      </c>
      <c r="BG11" s="461" t="s">
        <v>0</v>
      </c>
      <c r="BH11" s="459" t="s">
        <v>396</v>
      </c>
      <c r="BI11" s="460" t="s">
        <v>398</v>
      </c>
      <c r="BJ11" s="461" t="s">
        <v>0</v>
      </c>
      <c r="BK11" s="459" t="s">
        <v>396</v>
      </c>
      <c r="BL11" s="460" t="s">
        <v>399</v>
      </c>
      <c r="BM11" s="461" t="s">
        <v>0</v>
      </c>
      <c r="BN11" s="459" t="s">
        <v>396</v>
      </c>
      <c r="BO11" s="460" t="s">
        <v>398</v>
      </c>
      <c r="BP11" s="461" t="s">
        <v>0</v>
      </c>
      <c r="BQ11" s="459" t="s">
        <v>396</v>
      </c>
      <c r="BR11" s="460" t="s">
        <v>402</v>
      </c>
      <c r="BS11" s="461" t="s">
        <v>0</v>
      </c>
      <c r="BT11" s="459" t="s">
        <v>396</v>
      </c>
      <c r="BU11" s="460" t="s">
        <v>403</v>
      </c>
      <c r="BV11" s="461" t="s">
        <v>0</v>
      </c>
      <c r="BW11" s="459" t="s">
        <v>396</v>
      </c>
      <c r="BX11" s="460" t="s">
        <v>399</v>
      </c>
      <c r="BY11" s="461" t="s">
        <v>0</v>
      </c>
      <c r="BZ11" s="459" t="s">
        <v>396</v>
      </c>
      <c r="CA11" s="460" t="s">
        <v>398</v>
      </c>
      <c r="CB11" s="461" t="s">
        <v>0</v>
      </c>
      <c r="CC11" s="459" t="s">
        <v>396</v>
      </c>
      <c r="CD11" s="460" t="s">
        <v>402</v>
      </c>
      <c r="CE11" s="461" t="s">
        <v>0</v>
      </c>
      <c r="CF11" s="459" t="s">
        <v>396</v>
      </c>
      <c r="CG11" s="460" t="s">
        <v>403</v>
      </c>
      <c r="CH11" s="461" t="s">
        <v>0</v>
      </c>
      <c r="CI11" s="459" t="s">
        <v>396</v>
      </c>
      <c r="CJ11" s="460" t="s">
        <v>399</v>
      </c>
      <c r="CK11" s="461" t="s">
        <v>0</v>
      </c>
      <c r="CL11" s="566"/>
      <c r="CM11" s="566"/>
      <c r="CN11" s="553"/>
      <c r="CO11" s="462"/>
      <c r="CP11" s="462"/>
      <c r="CQ11" s="462"/>
      <c r="CR11" s="462"/>
      <c r="CS11" s="462"/>
    </row>
    <row r="12" spans="1:97" s="468" customFormat="1" hidden="1">
      <c r="A12" s="464"/>
      <c r="B12" s="465" t="s">
        <v>53</v>
      </c>
      <c r="C12" s="466">
        <v>6.42</v>
      </c>
      <c r="D12" s="467">
        <f>(C12*17697)*1.75/1000</f>
        <v>198.825795</v>
      </c>
      <c r="E12" s="467">
        <f t="shared" ref="E12:E75" si="0">D12*1.25</f>
        <v>248.53224374999999</v>
      </c>
      <c r="F12" s="467"/>
      <c r="G12" s="467">
        <f t="shared" ref="G12:G75" si="1">D12*100%</f>
        <v>198.825795</v>
      </c>
      <c r="H12" s="467">
        <f>F12*G12</f>
        <v>0</v>
      </c>
      <c r="I12" s="467"/>
      <c r="J12" s="467">
        <f t="shared" ref="J12:J75" si="2">D12*50%</f>
        <v>99.4128975</v>
      </c>
      <c r="K12" s="467">
        <f>I12*J12</f>
        <v>0</v>
      </c>
      <c r="L12" s="467"/>
      <c r="M12" s="467">
        <f t="shared" ref="M12:M75" si="3">D12*30%</f>
        <v>59.647738499999996</v>
      </c>
      <c r="N12" s="467">
        <f>L12*M12</f>
        <v>0</v>
      </c>
      <c r="O12" s="467"/>
      <c r="P12" s="467">
        <f>G12*100%</f>
        <v>198.825795</v>
      </c>
      <c r="Q12" s="467">
        <f>O12*P12</f>
        <v>0</v>
      </c>
      <c r="R12" s="467"/>
      <c r="S12" s="467">
        <f>J12*100%</f>
        <v>99.4128975</v>
      </c>
      <c r="T12" s="467">
        <f>R12*S12</f>
        <v>0</v>
      </c>
      <c r="U12" s="467"/>
      <c r="V12" s="467">
        <f>M12*100%</f>
        <v>59.647738499999996</v>
      </c>
      <c r="W12" s="467">
        <f>U12*V12</f>
        <v>0</v>
      </c>
      <c r="X12" s="467"/>
      <c r="Y12" s="467"/>
      <c r="Z12" s="467"/>
      <c r="AA12" s="467"/>
      <c r="AB12" s="467"/>
      <c r="AC12" s="467"/>
      <c r="AD12" s="467"/>
      <c r="AE12" s="467"/>
      <c r="AF12" s="467"/>
      <c r="AG12" s="467"/>
      <c r="AH12" s="467"/>
      <c r="AI12" s="467"/>
      <c r="AJ12" s="467"/>
      <c r="AK12" s="467"/>
      <c r="AL12" s="467"/>
      <c r="AM12" s="467"/>
      <c r="AN12" s="467"/>
      <c r="AO12" s="467"/>
      <c r="AP12" s="467"/>
      <c r="AQ12" s="467"/>
      <c r="AR12" s="467"/>
      <c r="AS12" s="467"/>
      <c r="AT12" s="467"/>
      <c r="AU12" s="467"/>
      <c r="AV12" s="467"/>
      <c r="AW12" s="467">
        <f t="shared" ref="AW12:AW75" si="4">E12*100%</f>
        <v>248.53224374999999</v>
      </c>
      <c r="AX12" s="467">
        <f>AV12*AW12</f>
        <v>0</v>
      </c>
      <c r="AY12" s="467"/>
      <c r="AZ12" s="467">
        <f t="shared" ref="AZ12:AZ75" si="5">E12*50%</f>
        <v>124.266121875</v>
      </c>
      <c r="BA12" s="467">
        <f>AY12*AZ12</f>
        <v>0</v>
      </c>
      <c r="BB12" s="467"/>
      <c r="BC12" s="467">
        <f t="shared" ref="BC12:BC75" si="6">E12*30%</f>
        <v>74.559673124999989</v>
      </c>
      <c r="BD12" s="467">
        <f>BB12*BC12</f>
        <v>0</v>
      </c>
      <c r="BE12" s="467"/>
      <c r="BF12" s="467">
        <f>+AW12</f>
        <v>248.53224374999999</v>
      </c>
      <c r="BG12" s="467">
        <f>BE12*BF12</f>
        <v>0</v>
      </c>
      <c r="BH12" s="467"/>
      <c r="BI12" s="467">
        <f>+AZ12</f>
        <v>124.266121875</v>
      </c>
      <c r="BJ12" s="467">
        <f>BH12*BI12</f>
        <v>0</v>
      </c>
      <c r="BK12" s="467"/>
      <c r="BL12" s="467">
        <f>+BC12</f>
        <v>74.559673124999989</v>
      </c>
      <c r="BM12" s="467">
        <f>BK12*BL12</f>
        <v>0</v>
      </c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>
        <f>+H12+K12+N12+Z12+AC12+AF12+AI12+AX12+BA12+BD12+BP12+BS12+BV12+BY12</f>
        <v>0</v>
      </c>
      <c r="CM12" s="467">
        <f>+Q12+T12+W12+AL12+AO12+AR12+AU12+BG12+BJ12+BM12+CB12+CE12+CH12+CK12</f>
        <v>0</v>
      </c>
      <c r="CN12" s="467">
        <f>CL12*12+CM12*4</f>
        <v>0</v>
      </c>
      <c r="CO12" s="462"/>
      <c r="CP12" s="462"/>
      <c r="CQ12" s="457"/>
      <c r="CR12" s="457"/>
      <c r="CS12" s="457"/>
    </row>
    <row r="13" spans="1:97" s="468" customFormat="1" hidden="1">
      <c r="A13" s="469"/>
      <c r="B13" s="465" t="s">
        <v>340</v>
      </c>
      <c r="C13" s="470">
        <v>6.6</v>
      </c>
      <c r="D13" s="467">
        <f t="shared" ref="D13:D76" si="7">(C13*17697)*1.75/1000</f>
        <v>204.40035</v>
      </c>
      <c r="E13" s="467">
        <f t="shared" si="0"/>
        <v>255.5004375</v>
      </c>
      <c r="F13" s="467"/>
      <c r="G13" s="467">
        <f t="shared" si="1"/>
        <v>204.40035</v>
      </c>
      <c r="H13" s="467">
        <f t="shared" ref="H13:H76" si="8">F13*G13</f>
        <v>0</v>
      </c>
      <c r="I13" s="467"/>
      <c r="J13" s="467">
        <f t="shared" si="2"/>
        <v>102.200175</v>
      </c>
      <c r="K13" s="467">
        <f t="shared" ref="K13:K76" si="9">I13*J13</f>
        <v>0</v>
      </c>
      <c r="L13" s="467"/>
      <c r="M13" s="467">
        <f t="shared" si="3"/>
        <v>61.320104999999998</v>
      </c>
      <c r="N13" s="467">
        <f t="shared" ref="N13:N76" si="10">L13*M13</f>
        <v>0</v>
      </c>
      <c r="O13" s="467"/>
      <c r="P13" s="467">
        <f t="shared" ref="P13:P76" si="11">G13*100%</f>
        <v>204.40035</v>
      </c>
      <c r="Q13" s="467">
        <f t="shared" ref="Q13:Q76" si="12">O13*P13</f>
        <v>0</v>
      </c>
      <c r="R13" s="467"/>
      <c r="S13" s="467">
        <f t="shared" ref="S13:S76" si="13">J13*100%</f>
        <v>102.200175</v>
      </c>
      <c r="T13" s="467">
        <f t="shared" ref="T13:T76" si="14">R13*S13</f>
        <v>0</v>
      </c>
      <c r="U13" s="467"/>
      <c r="V13" s="467">
        <f t="shared" ref="V13:V76" si="15">M13*100%</f>
        <v>61.320104999999998</v>
      </c>
      <c r="W13" s="467">
        <f t="shared" ref="W13:W76" si="16">U13*V13</f>
        <v>0</v>
      </c>
      <c r="X13" s="467"/>
      <c r="Y13" s="467"/>
      <c r="Z13" s="467"/>
      <c r="AA13" s="467"/>
      <c r="AB13" s="467"/>
      <c r="AC13" s="467"/>
      <c r="AD13" s="467"/>
      <c r="AE13" s="467"/>
      <c r="AF13" s="467"/>
      <c r="AG13" s="467"/>
      <c r="AH13" s="467"/>
      <c r="AI13" s="467"/>
      <c r="AJ13" s="467"/>
      <c r="AK13" s="467"/>
      <c r="AL13" s="467"/>
      <c r="AM13" s="467"/>
      <c r="AN13" s="467"/>
      <c r="AO13" s="467"/>
      <c r="AP13" s="467"/>
      <c r="AQ13" s="467"/>
      <c r="AR13" s="467"/>
      <c r="AS13" s="467"/>
      <c r="AT13" s="467"/>
      <c r="AU13" s="467"/>
      <c r="AV13" s="467"/>
      <c r="AW13" s="467">
        <f t="shared" si="4"/>
        <v>255.5004375</v>
      </c>
      <c r="AX13" s="467">
        <f t="shared" ref="AX13:AX76" si="17">AV13*AW13</f>
        <v>0</v>
      </c>
      <c r="AY13" s="467"/>
      <c r="AZ13" s="467">
        <f t="shared" si="5"/>
        <v>127.75021875</v>
      </c>
      <c r="BA13" s="467">
        <f t="shared" ref="BA13:BA76" si="18">AY13*AZ13</f>
        <v>0</v>
      </c>
      <c r="BB13" s="467"/>
      <c r="BC13" s="467">
        <f t="shared" si="6"/>
        <v>76.650131250000001</v>
      </c>
      <c r="BD13" s="467">
        <f t="shared" ref="BD13:BD76" si="19">BB13*BC13</f>
        <v>0</v>
      </c>
      <c r="BE13" s="467"/>
      <c r="BF13" s="467">
        <f t="shared" ref="BF13:BF76" si="20">+AW13</f>
        <v>255.5004375</v>
      </c>
      <c r="BG13" s="467">
        <f t="shared" ref="BG13:BG76" si="21">BE13*BF13</f>
        <v>0</v>
      </c>
      <c r="BH13" s="467"/>
      <c r="BI13" s="467">
        <f t="shared" ref="BI13:BI76" si="22">+AZ13</f>
        <v>127.75021875</v>
      </c>
      <c r="BJ13" s="467">
        <f t="shared" ref="BJ13:BJ76" si="23">BH13*BI13</f>
        <v>0</v>
      </c>
      <c r="BK13" s="467"/>
      <c r="BL13" s="467">
        <f t="shared" ref="BL13:BL76" si="24">+BC13</f>
        <v>76.650131250000001</v>
      </c>
      <c r="BM13" s="467">
        <f t="shared" ref="BM13:BM76" si="25">BK13*BL13</f>
        <v>0</v>
      </c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>
        <f t="shared" ref="CL13:CL76" si="26">+H13+K13+N13+Z13+AC13+AF13+AI13+AX13+BA13+BD13+BP13+BS13+BV13+BY13</f>
        <v>0</v>
      </c>
      <c r="CM13" s="467">
        <f t="shared" ref="CM13:CM76" si="27">+Q13+T13+W13+AL13+AO13+AR13+AU13+BG13+BJ13+BM13+CB13+CE13+CH13+CK13</f>
        <v>0</v>
      </c>
      <c r="CN13" s="467">
        <f t="shared" ref="CN13:CN76" si="28">CL13*12+CM13*4</f>
        <v>0</v>
      </c>
      <c r="CO13" s="462"/>
      <c r="CP13" s="462"/>
      <c r="CQ13" s="457"/>
      <c r="CR13" s="457"/>
      <c r="CS13" s="457"/>
    </row>
    <row r="14" spans="1:97" s="468" customFormat="1" hidden="1">
      <c r="A14" s="469"/>
      <c r="B14" s="465" t="s">
        <v>341</v>
      </c>
      <c r="C14" s="466">
        <v>6.79</v>
      </c>
      <c r="D14" s="467">
        <f t="shared" si="7"/>
        <v>210.28460250000001</v>
      </c>
      <c r="E14" s="467">
        <f t="shared" si="0"/>
        <v>262.85575312499998</v>
      </c>
      <c r="F14" s="467"/>
      <c r="G14" s="467">
        <f t="shared" si="1"/>
        <v>210.28460250000001</v>
      </c>
      <c r="H14" s="467">
        <f t="shared" si="8"/>
        <v>0</v>
      </c>
      <c r="I14" s="467"/>
      <c r="J14" s="467">
        <f t="shared" si="2"/>
        <v>105.14230125</v>
      </c>
      <c r="K14" s="467">
        <f t="shared" si="9"/>
        <v>0</v>
      </c>
      <c r="L14" s="467"/>
      <c r="M14" s="467">
        <f t="shared" si="3"/>
        <v>63.085380749999999</v>
      </c>
      <c r="N14" s="467">
        <f t="shared" si="10"/>
        <v>0</v>
      </c>
      <c r="O14" s="467"/>
      <c r="P14" s="467">
        <f t="shared" si="11"/>
        <v>210.28460250000001</v>
      </c>
      <c r="Q14" s="467">
        <f t="shared" si="12"/>
        <v>0</v>
      </c>
      <c r="R14" s="467"/>
      <c r="S14" s="467">
        <f t="shared" si="13"/>
        <v>105.14230125</v>
      </c>
      <c r="T14" s="467">
        <f t="shared" si="14"/>
        <v>0</v>
      </c>
      <c r="U14" s="467"/>
      <c r="V14" s="467">
        <f t="shared" si="15"/>
        <v>63.085380749999999</v>
      </c>
      <c r="W14" s="467">
        <f t="shared" si="16"/>
        <v>0</v>
      </c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67"/>
      <c r="AN14" s="467"/>
      <c r="AO14" s="467"/>
      <c r="AP14" s="467"/>
      <c r="AQ14" s="467"/>
      <c r="AR14" s="467"/>
      <c r="AS14" s="467"/>
      <c r="AT14" s="467"/>
      <c r="AU14" s="467"/>
      <c r="AV14" s="467"/>
      <c r="AW14" s="467">
        <f t="shared" si="4"/>
        <v>262.85575312499998</v>
      </c>
      <c r="AX14" s="467">
        <f t="shared" si="17"/>
        <v>0</v>
      </c>
      <c r="AY14" s="467"/>
      <c r="AZ14" s="467">
        <f t="shared" si="5"/>
        <v>131.42787656249999</v>
      </c>
      <c r="BA14" s="467">
        <f t="shared" si="18"/>
        <v>0</v>
      </c>
      <c r="BB14" s="467"/>
      <c r="BC14" s="467">
        <f t="shared" si="6"/>
        <v>78.856725937499988</v>
      </c>
      <c r="BD14" s="467">
        <f t="shared" si="19"/>
        <v>0</v>
      </c>
      <c r="BE14" s="467"/>
      <c r="BF14" s="467">
        <f t="shared" si="20"/>
        <v>262.85575312499998</v>
      </c>
      <c r="BG14" s="467">
        <f t="shared" si="21"/>
        <v>0</v>
      </c>
      <c r="BH14" s="467"/>
      <c r="BI14" s="467">
        <f t="shared" si="22"/>
        <v>131.42787656249999</v>
      </c>
      <c r="BJ14" s="467">
        <f t="shared" si="23"/>
        <v>0</v>
      </c>
      <c r="BK14" s="467"/>
      <c r="BL14" s="467">
        <f t="shared" si="24"/>
        <v>78.856725937499988</v>
      </c>
      <c r="BM14" s="467">
        <f t="shared" si="25"/>
        <v>0</v>
      </c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>
        <f t="shared" si="26"/>
        <v>0</v>
      </c>
      <c r="CM14" s="467">
        <f t="shared" si="27"/>
        <v>0</v>
      </c>
      <c r="CN14" s="467">
        <f t="shared" si="28"/>
        <v>0</v>
      </c>
      <c r="CO14" s="462"/>
      <c r="CP14" s="462"/>
      <c r="CQ14" s="457"/>
      <c r="CR14" s="457"/>
      <c r="CS14" s="457"/>
    </row>
    <row r="15" spans="1:97" s="468" customFormat="1" hidden="1">
      <c r="A15" s="469"/>
      <c r="B15" s="465" t="s">
        <v>342</v>
      </c>
      <c r="C15" s="466">
        <v>6.97</v>
      </c>
      <c r="D15" s="467">
        <f t="shared" si="7"/>
        <v>215.85915750000001</v>
      </c>
      <c r="E15" s="467">
        <f t="shared" si="0"/>
        <v>269.82394687499999</v>
      </c>
      <c r="F15" s="467"/>
      <c r="G15" s="467">
        <f t="shared" si="1"/>
        <v>215.85915750000001</v>
      </c>
      <c r="H15" s="467">
        <f t="shared" si="8"/>
        <v>0</v>
      </c>
      <c r="I15" s="467"/>
      <c r="J15" s="467">
        <f t="shared" si="2"/>
        <v>107.92957875</v>
      </c>
      <c r="K15" s="467">
        <f t="shared" si="9"/>
        <v>0</v>
      </c>
      <c r="L15" s="467"/>
      <c r="M15" s="467">
        <f t="shared" si="3"/>
        <v>64.757747249999994</v>
      </c>
      <c r="N15" s="467">
        <f t="shared" si="10"/>
        <v>0</v>
      </c>
      <c r="O15" s="467"/>
      <c r="P15" s="467">
        <f t="shared" si="11"/>
        <v>215.85915750000001</v>
      </c>
      <c r="Q15" s="467">
        <f t="shared" si="12"/>
        <v>0</v>
      </c>
      <c r="R15" s="467"/>
      <c r="S15" s="467">
        <f t="shared" si="13"/>
        <v>107.92957875</v>
      </c>
      <c r="T15" s="467">
        <f t="shared" si="14"/>
        <v>0</v>
      </c>
      <c r="U15" s="467"/>
      <c r="V15" s="467">
        <f t="shared" si="15"/>
        <v>64.757747249999994</v>
      </c>
      <c r="W15" s="467">
        <f t="shared" si="16"/>
        <v>0</v>
      </c>
      <c r="X15" s="467"/>
      <c r="Y15" s="467"/>
      <c r="Z15" s="467"/>
      <c r="AA15" s="467"/>
      <c r="AB15" s="467"/>
      <c r="AC15" s="467"/>
      <c r="AD15" s="467"/>
      <c r="AE15" s="467"/>
      <c r="AF15" s="467"/>
      <c r="AG15" s="467"/>
      <c r="AH15" s="467"/>
      <c r="AI15" s="467"/>
      <c r="AJ15" s="467"/>
      <c r="AK15" s="467"/>
      <c r="AL15" s="467"/>
      <c r="AM15" s="467"/>
      <c r="AN15" s="467"/>
      <c r="AO15" s="467"/>
      <c r="AP15" s="467"/>
      <c r="AQ15" s="467"/>
      <c r="AR15" s="467"/>
      <c r="AS15" s="467"/>
      <c r="AT15" s="467"/>
      <c r="AU15" s="467"/>
      <c r="AV15" s="467"/>
      <c r="AW15" s="467">
        <f t="shared" si="4"/>
        <v>269.82394687499999</v>
      </c>
      <c r="AX15" s="467">
        <f t="shared" si="17"/>
        <v>0</v>
      </c>
      <c r="AY15" s="467"/>
      <c r="AZ15" s="467">
        <f t="shared" si="5"/>
        <v>134.9119734375</v>
      </c>
      <c r="BA15" s="467">
        <f t="shared" si="18"/>
        <v>0</v>
      </c>
      <c r="BB15" s="467"/>
      <c r="BC15" s="467">
        <f t="shared" si="6"/>
        <v>80.9471840625</v>
      </c>
      <c r="BD15" s="467">
        <f t="shared" si="19"/>
        <v>0</v>
      </c>
      <c r="BE15" s="467"/>
      <c r="BF15" s="467">
        <f t="shared" si="20"/>
        <v>269.82394687499999</v>
      </c>
      <c r="BG15" s="467">
        <f t="shared" si="21"/>
        <v>0</v>
      </c>
      <c r="BH15" s="467"/>
      <c r="BI15" s="467">
        <f t="shared" si="22"/>
        <v>134.9119734375</v>
      </c>
      <c r="BJ15" s="467">
        <f t="shared" si="23"/>
        <v>0</v>
      </c>
      <c r="BK15" s="467"/>
      <c r="BL15" s="467">
        <f t="shared" si="24"/>
        <v>80.9471840625</v>
      </c>
      <c r="BM15" s="467">
        <f t="shared" si="25"/>
        <v>0</v>
      </c>
      <c r="BN15" s="467"/>
      <c r="BO15" s="467"/>
      <c r="BP15" s="467"/>
      <c r="BQ15" s="467"/>
      <c r="BR15" s="467"/>
      <c r="BS15" s="467"/>
      <c r="BT15" s="467"/>
      <c r="BU15" s="467"/>
      <c r="BV15" s="467"/>
      <c r="BW15" s="467"/>
      <c r="BX15" s="467"/>
      <c r="BY15" s="467"/>
      <c r="BZ15" s="467"/>
      <c r="CA15" s="467"/>
      <c r="CB15" s="467"/>
      <c r="CC15" s="467"/>
      <c r="CD15" s="467"/>
      <c r="CE15" s="467"/>
      <c r="CF15" s="467"/>
      <c r="CG15" s="467"/>
      <c r="CH15" s="467"/>
      <c r="CI15" s="467"/>
      <c r="CJ15" s="467"/>
      <c r="CK15" s="467"/>
      <c r="CL15" s="467">
        <f t="shared" si="26"/>
        <v>0</v>
      </c>
      <c r="CM15" s="467">
        <f t="shared" si="27"/>
        <v>0</v>
      </c>
      <c r="CN15" s="467">
        <f t="shared" si="28"/>
        <v>0</v>
      </c>
      <c r="CO15" s="462"/>
      <c r="CP15" s="462"/>
      <c r="CQ15" s="457"/>
      <c r="CR15" s="457"/>
      <c r="CS15" s="457"/>
    </row>
    <row r="16" spans="1:97" s="468" customFormat="1" hidden="1">
      <c r="A16" s="469" t="s">
        <v>404</v>
      </c>
      <c r="B16" s="471" t="s">
        <v>343</v>
      </c>
      <c r="C16" s="466">
        <v>7.17</v>
      </c>
      <c r="D16" s="467">
        <f t="shared" si="7"/>
        <v>222.05310750000001</v>
      </c>
      <c r="E16" s="467">
        <f t="shared" si="0"/>
        <v>277.56638437499998</v>
      </c>
      <c r="F16" s="467"/>
      <c r="G16" s="467">
        <f t="shared" si="1"/>
        <v>222.05310750000001</v>
      </c>
      <c r="H16" s="467">
        <f t="shared" si="8"/>
        <v>0</v>
      </c>
      <c r="I16" s="467"/>
      <c r="J16" s="467">
        <f t="shared" si="2"/>
        <v>111.02655375000001</v>
      </c>
      <c r="K16" s="467">
        <f t="shared" si="9"/>
        <v>0</v>
      </c>
      <c r="L16" s="467"/>
      <c r="M16" s="467">
        <f t="shared" si="3"/>
        <v>66.61593225</v>
      </c>
      <c r="N16" s="467">
        <f t="shared" si="10"/>
        <v>0</v>
      </c>
      <c r="O16" s="467"/>
      <c r="P16" s="467">
        <f t="shared" si="11"/>
        <v>222.05310750000001</v>
      </c>
      <c r="Q16" s="467">
        <f t="shared" si="12"/>
        <v>0</v>
      </c>
      <c r="R16" s="467"/>
      <c r="S16" s="467">
        <f t="shared" si="13"/>
        <v>111.02655375000001</v>
      </c>
      <c r="T16" s="467">
        <f t="shared" si="14"/>
        <v>0</v>
      </c>
      <c r="U16" s="467"/>
      <c r="V16" s="467">
        <f t="shared" si="15"/>
        <v>66.61593225</v>
      </c>
      <c r="W16" s="467">
        <f t="shared" si="16"/>
        <v>0</v>
      </c>
      <c r="X16" s="467"/>
      <c r="Y16" s="467"/>
      <c r="Z16" s="467"/>
      <c r="AA16" s="467"/>
      <c r="AB16" s="467"/>
      <c r="AC16" s="467"/>
      <c r="AD16" s="467"/>
      <c r="AE16" s="467"/>
      <c r="AF16" s="467"/>
      <c r="AG16" s="467"/>
      <c r="AH16" s="467"/>
      <c r="AI16" s="467"/>
      <c r="AJ16" s="467"/>
      <c r="AK16" s="467"/>
      <c r="AL16" s="467"/>
      <c r="AM16" s="467"/>
      <c r="AN16" s="467"/>
      <c r="AO16" s="467"/>
      <c r="AP16" s="467"/>
      <c r="AQ16" s="467"/>
      <c r="AR16" s="467"/>
      <c r="AS16" s="467"/>
      <c r="AT16" s="467"/>
      <c r="AU16" s="467"/>
      <c r="AV16" s="467"/>
      <c r="AW16" s="467">
        <f t="shared" si="4"/>
        <v>277.56638437499998</v>
      </c>
      <c r="AX16" s="467">
        <f t="shared" si="17"/>
        <v>0</v>
      </c>
      <c r="AY16" s="467"/>
      <c r="AZ16" s="467">
        <f t="shared" si="5"/>
        <v>138.78319218749999</v>
      </c>
      <c r="BA16" s="467">
        <f t="shared" si="18"/>
        <v>0</v>
      </c>
      <c r="BB16" s="467"/>
      <c r="BC16" s="467">
        <f t="shared" si="6"/>
        <v>83.26991531249999</v>
      </c>
      <c r="BD16" s="467">
        <f t="shared" si="19"/>
        <v>0</v>
      </c>
      <c r="BE16" s="467"/>
      <c r="BF16" s="467">
        <f t="shared" si="20"/>
        <v>277.56638437499998</v>
      </c>
      <c r="BG16" s="467">
        <f t="shared" si="21"/>
        <v>0</v>
      </c>
      <c r="BH16" s="467"/>
      <c r="BI16" s="467">
        <f t="shared" si="22"/>
        <v>138.78319218749999</v>
      </c>
      <c r="BJ16" s="467">
        <f t="shared" si="23"/>
        <v>0</v>
      </c>
      <c r="BK16" s="467"/>
      <c r="BL16" s="467">
        <f t="shared" si="24"/>
        <v>83.26991531249999</v>
      </c>
      <c r="BM16" s="467">
        <f t="shared" si="25"/>
        <v>0</v>
      </c>
      <c r="BN16" s="467"/>
      <c r="BO16" s="467"/>
      <c r="BP16" s="467"/>
      <c r="BQ16" s="467"/>
      <c r="BR16" s="467"/>
      <c r="BS16" s="467"/>
      <c r="BT16" s="467"/>
      <c r="BU16" s="467"/>
      <c r="BV16" s="467"/>
      <c r="BW16" s="467"/>
      <c r="BX16" s="467"/>
      <c r="BY16" s="467"/>
      <c r="BZ16" s="467"/>
      <c r="CA16" s="467"/>
      <c r="CB16" s="467"/>
      <c r="CC16" s="467"/>
      <c r="CD16" s="467"/>
      <c r="CE16" s="467"/>
      <c r="CF16" s="467"/>
      <c r="CG16" s="467"/>
      <c r="CH16" s="467"/>
      <c r="CI16" s="467"/>
      <c r="CJ16" s="467"/>
      <c r="CK16" s="467"/>
      <c r="CL16" s="467">
        <f t="shared" si="26"/>
        <v>0</v>
      </c>
      <c r="CM16" s="467">
        <f t="shared" si="27"/>
        <v>0</v>
      </c>
      <c r="CN16" s="467">
        <f t="shared" si="28"/>
        <v>0</v>
      </c>
      <c r="CO16" s="462"/>
      <c r="CP16" s="462"/>
      <c r="CQ16" s="457"/>
      <c r="CR16" s="457"/>
      <c r="CS16" s="457"/>
    </row>
    <row r="17" spans="1:97" s="468" customFormat="1" hidden="1">
      <c r="A17" s="469"/>
      <c r="B17" s="465" t="s">
        <v>344</v>
      </c>
      <c r="C17" s="466">
        <v>7.37</v>
      </c>
      <c r="D17" s="467">
        <f t="shared" si="7"/>
        <v>228.24705749999998</v>
      </c>
      <c r="E17" s="467">
        <f t="shared" si="0"/>
        <v>285.30882187499998</v>
      </c>
      <c r="F17" s="467"/>
      <c r="G17" s="467">
        <f t="shared" si="1"/>
        <v>228.24705749999998</v>
      </c>
      <c r="H17" s="467">
        <f t="shared" si="8"/>
        <v>0</v>
      </c>
      <c r="I17" s="467"/>
      <c r="J17" s="467">
        <f t="shared" si="2"/>
        <v>114.12352874999999</v>
      </c>
      <c r="K17" s="467">
        <f t="shared" si="9"/>
        <v>0</v>
      </c>
      <c r="L17" s="467"/>
      <c r="M17" s="467">
        <f t="shared" si="3"/>
        <v>68.474117249999992</v>
      </c>
      <c r="N17" s="467">
        <f t="shared" si="10"/>
        <v>0</v>
      </c>
      <c r="O17" s="467"/>
      <c r="P17" s="467">
        <f t="shared" si="11"/>
        <v>228.24705749999998</v>
      </c>
      <c r="Q17" s="467">
        <f t="shared" si="12"/>
        <v>0</v>
      </c>
      <c r="R17" s="467"/>
      <c r="S17" s="467">
        <f t="shared" si="13"/>
        <v>114.12352874999999</v>
      </c>
      <c r="T17" s="467">
        <f t="shared" si="14"/>
        <v>0</v>
      </c>
      <c r="U17" s="467"/>
      <c r="V17" s="467">
        <f t="shared" si="15"/>
        <v>68.474117249999992</v>
      </c>
      <c r="W17" s="467">
        <f t="shared" si="16"/>
        <v>0</v>
      </c>
      <c r="X17" s="467"/>
      <c r="Y17" s="467"/>
      <c r="Z17" s="467"/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>
        <f t="shared" si="4"/>
        <v>285.30882187499998</v>
      </c>
      <c r="AX17" s="467">
        <f t="shared" si="17"/>
        <v>0</v>
      </c>
      <c r="AY17" s="467"/>
      <c r="AZ17" s="467">
        <f t="shared" si="5"/>
        <v>142.65441093749999</v>
      </c>
      <c r="BA17" s="467">
        <f t="shared" si="18"/>
        <v>0</v>
      </c>
      <c r="BB17" s="467"/>
      <c r="BC17" s="467">
        <f t="shared" si="6"/>
        <v>85.592646562499993</v>
      </c>
      <c r="BD17" s="467">
        <f t="shared" si="19"/>
        <v>0</v>
      </c>
      <c r="BE17" s="467"/>
      <c r="BF17" s="467">
        <f t="shared" si="20"/>
        <v>285.30882187499998</v>
      </c>
      <c r="BG17" s="467">
        <f t="shared" si="21"/>
        <v>0</v>
      </c>
      <c r="BH17" s="467"/>
      <c r="BI17" s="467">
        <f t="shared" si="22"/>
        <v>142.65441093749999</v>
      </c>
      <c r="BJ17" s="467">
        <f t="shared" si="23"/>
        <v>0</v>
      </c>
      <c r="BK17" s="467"/>
      <c r="BL17" s="467">
        <f t="shared" si="24"/>
        <v>85.592646562499993</v>
      </c>
      <c r="BM17" s="467">
        <f t="shared" si="25"/>
        <v>0</v>
      </c>
      <c r="BN17" s="467"/>
      <c r="BO17" s="467"/>
      <c r="BP17" s="467"/>
      <c r="BQ17" s="467"/>
      <c r="BR17" s="467"/>
      <c r="BS17" s="467"/>
      <c r="BT17" s="467"/>
      <c r="BU17" s="467"/>
      <c r="BV17" s="467"/>
      <c r="BW17" s="467"/>
      <c r="BX17" s="467"/>
      <c r="BY17" s="467"/>
      <c r="BZ17" s="467"/>
      <c r="CA17" s="467"/>
      <c r="CB17" s="467"/>
      <c r="CC17" s="467"/>
      <c r="CD17" s="467"/>
      <c r="CE17" s="467"/>
      <c r="CF17" s="467"/>
      <c r="CG17" s="467"/>
      <c r="CH17" s="467"/>
      <c r="CI17" s="467"/>
      <c r="CJ17" s="467"/>
      <c r="CK17" s="467"/>
      <c r="CL17" s="467">
        <f t="shared" si="26"/>
        <v>0</v>
      </c>
      <c r="CM17" s="467">
        <f t="shared" si="27"/>
        <v>0</v>
      </c>
      <c r="CN17" s="467">
        <f t="shared" si="28"/>
        <v>0</v>
      </c>
      <c r="CO17" s="462"/>
      <c r="CP17" s="462"/>
      <c r="CQ17" s="457"/>
      <c r="CR17" s="457"/>
      <c r="CS17" s="457"/>
    </row>
    <row r="18" spans="1:97" s="468" customFormat="1" hidden="1">
      <c r="A18" s="469"/>
      <c r="B18" s="465" t="s">
        <v>345</v>
      </c>
      <c r="C18" s="466">
        <v>7.58</v>
      </c>
      <c r="D18" s="467">
        <f t="shared" si="7"/>
        <v>234.75070500000001</v>
      </c>
      <c r="E18" s="467">
        <f t="shared" si="0"/>
        <v>293.43838125000002</v>
      </c>
      <c r="F18" s="467"/>
      <c r="G18" s="467">
        <f t="shared" si="1"/>
        <v>234.75070500000001</v>
      </c>
      <c r="H18" s="467">
        <f t="shared" si="8"/>
        <v>0</v>
      </c>
      <c r="I18" s="467"/>
      <c r="J18" s="467">
        <f t="shared" si="2"/>
        <v>117.37535250000001</v>
      </c>
      <c r="K18" s="467">
        <f t="shared" si="9"/>
        <v>0</v>
      </c>
      <c r="L18" s="467"/>
      <c r="M18" s="467">
        <f t="shared" si="3"/>
        <v>70.425211500000003</v>
      </c>
      <c r="N18" s="467">
        <f t="shared" si="10"/>
        <v>0</v>
      </c>
      <c r="O18" s="467"/>
      <c r="P18" s="467">
        <f t="shared" si="11"/>
        <v>234.75070500000001</v>
      </c>
      <c r="Q18" s="467">
        <f t="shared" si="12"/>
        <v>0</v>
      </c>
      <c r="R18" s="467"/>
      <c r="S18" s="467">
        <f t="shared" si="13"/>
        <v>117.37535250000001</v>
      </c>
      <c r="T18" s="467">
        <f t="shared" si="14"/>
        <v>0</v>
      </c>
      <c r="U18" s="467"/>
      <c r="V18" s="467">
        <f t="shared" si="15"/>
        <v>70.425211500000003</v>
      </c>
      <c r="W18" s="467">
        <f t="shared" si="16"/>
        <v>0</v>
      </c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  <c r="AR18" s="467"/>
      <c r="AS18" s="467"/>
      <c r="AT18" s="467"/>
      <c r="AU18" s="467"/>
      <c r="AV18" s="467"/>
      <c r="AW18" s="467">
        <f t="shared" si="4"/>
        <v>293.43838125000002</v>
      </c>
      <c r="AX18" s="467">
        <f t="shared" si="17"/>
        <v>0</v>
      </c>
      <c r="AY18" s="467"/>
      <c r="AZ18" s="467">
        <f t="shared" si="5"/>
        <v>146.71919062500001</v>
      </c>
      <c r="BA18" s="467">
        <f t="shared" si="18"/>
        <v>0</v>
      </c>
      <c r="BB18" s="467"/>
      <c r="BC18" s="467">
        <f t="shared" si="6"/>
        <v>88.031514375</v>
      </c>
      <c r="BD18" s="467">
        <f t="shared" si="19"/>
        <v>0</v>
      </c>
      <c r="BE18" s="467"/>
      <c r="BF18" s="467">
        <f t="shared" si="20"/>
        <v>293.43838125000002</v>
      </c>
      <c r="BG18" s="467">
        <f t="shared" si="21"/>
        <v>0</v>
      </c>
      <c r="BH18" s="467"/>
      <c r="BI18" s="467">
        <f t="shared" si="22"/>
        <v>146.71919062500001</v>
      </c>
      <c r="BJ18" s="467">
        <f t="shared" si="23"/>
        <v>0</v>
      </c>
      <c r="BK18" s="467"/>
      <c r="BL18" s="467">
        <f t="shared" si="24"/>
        <v>88.031514375</v>
      </c>
      <c r="BM18" s="467">
        <f t="shared" si="25"/>
        <v>0</v>
      </c>
      <c r="BN18" s="467"/>
      <c r="BO18" s="467"/>
      <c r="BP18" s="467"/>
      <c r="BQ18" s="467"/>
      <c r="BR18" s="467"/>
      <c r="BS18" s="467"/>
      <c r="BT18" s="467"/>
      <c r="BU18" s="467"/>
      <c r="BV18" s="467"/>
      <c r="BW18" s="467"/>
      <c r="BX18" s="467"/>
      <c r="BY18" s="467"/>
      <c r="BZ18" s="467"/>
      <c r="CA18" s="467"/>
      <c r="CB18" s="467"/>
      <c r="CC18" s="467"/>
      <c r="CD18" s="467"/>
      <c r="CE18" s="467"/>
      <c r="CF18" s="467"/>
      <c r="CG18" s="467"/>
      <c r="CH18" s="467"/>
      <c r="CI18" s="467"/>
      <c r="CJ18" s="467"/>
      <c r="CK18" s="467"/>
      <c r="CL18" s="467">
        <f t="shared" si="26"/>
        <v>0</v>
      </c>
      <c r="CM18" s="467">
        <f t="shared" si="27"/>
        <v>0</v>
      </c>
      <c r="CN18" s="467">
        <f t="shared" si="28"/>
        <v>0</v>
      </c>
      <c r="CO18" s="462"/>
      <c r="CP18" s="462"/>
      <c r="CQ18" s="457"/>
      <c r="CR18" s="457"/>
      <c r="CS18" s="457"/>
    </row>
    <row r="19" spans="1:97" s="468" customFormat="1" hidden="1">
      <c r="A19" s="469"/>
      <c r="B19" s="465" t="s">
        <v>346</v>
      </c>
      <c r="C19" s="466">
        <v>7.79</v>
      </c>
      <c r="D19" s="467">
        <f t="shared" si="7"/>
        <v>241.25435250000001</v>
      </c>
      <c r="E19" s="467">
        <f t="shared" si="0"/>
        <v>301.56794062500001</v>
      </c>
      <c r="F19" s="467"/>
      <c r="G19" s="467">
        <f t="shared" si="1"/>
        <v>241.25435250000001</v>
      </c>
      <c r="H19" s="467">
        <f t="shared" si="8"/>
        <v>0</v>
      </c>
      <c r="I19" s="467"/>
      <c r="J19" s="467">
        <f t="shared" si="2"/>
        <v>120.62717625000001</v>
      </c>
      <c r="K19" s="467">
        <f t="shared" si="9"/>
        <v>0</v>
      </c>
      <c r="L19" s="467"/>
      <c r="M19" s="467">
        <f t="shared" si="3"/>
        <v>72.37630575</v>
      </c>
      <c r="N19" s="467">
        <f t="shared" si="10"/>
        <v>0</v>
      </c>
      <c r="O19" s="467"/>
      <c r="P19" s="467">
        <f t="shared" si="11"/>
        <v>241.25435250000001</v>
      </c>
      <c r="Q19" s="467">
        <f t="shared" si="12"/>
        <v>0</v>
      </c>
      <c r="R19" s="467"/>
      <c r="S19" s="467">
        <f t="shared" si="13"/>
        <v>120.62717625000001</v>
      </c>
      <c r="T19" s="467">
        <f t="shared" si="14"/>
        <v>0</v>
      </c>
      <c r="U19" s="467"/>
      <c r="V19" s="467">
        <f t="shared" si="15"/>
        <v>72.37630575</v>
      </c>
      <c r="W19" s="467">
        <f t="shared" si="16"/>
        <v>0</v>
      </c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>
        <f t="shared" si="4"/>
        <v>301.56794062500001</v>
      </c>
      <c r="AX19" s="467">
        <f t="shared" si="17"/>
        <v>0</v>
      </c>
      <c r="AY19" s="467"/>
      <c r="AZ19" s="467">
        <f t="shared" si="5"/>
        <v>150.7839703125</v>
      </c>
      <c r="BA19" s="467">
        <f t="shared" si="18"/>
        <v>0</v>
      </c>
      <c r="BB19" s="467"/>
      <c r="BC19" s="467">
        <f t="shared" si="6"/>
        <v>90.470382187499993</v>
      </c>
      <c r="BD19" s="467">
        <f t="shared" si="19"/>
        <v>0</v>
      </c>
      <c r="BE19" s="467"/>
      <c r="BF19" s="467">
        <f t="shared" si="20"/>
        <v>301.56794062500001</v>
      </c>
      <c r="BG19" s="467">
        <f t="shared" si="21"/>
        <v>0</v>
      </c>
      <c r="BH19" s="467"/>
      <c r="BI19" s="467">
        <f t="shared" si="22"/>
        <v>150.7839703125</v>
      </c>
      <c r="BJ19" s="467">
        <f t="shared" si="23"/>
        <v>0</v>
      </c>
      <c r="BK19" s="467"/>
      <c r="BL19" s="467">
        <f t="shared" si="24"/>
        <v>90.470382187499993</v>
      </c>
      <c r="BM19" s="467">
        <f t="shared" si="25"/>
        <v>0</v>
      </c>
      <c r="BN19" s="467"/>
      <c r="BO19" s="467"/>
      <c r="BP19" s="467"/>
      <c r="BQ19" s="467"/>
      <c r="BR19" s="467"/>
      <c r="BS19" s="467"/>
      <c r="BT19" s="467"/>
      <c r="BU19" s="467"/>
      <c r="BV19" s="467"/>
      <c r="BW19" s="467"/>
      <c r="BX19" s="467"/>
      <c r="BY19" s="467"/>
      <c r="BZ19" s="467"/>
      <c r="CA19" s="467"/>
      <c r="CB19" s="467"/>
      <c r="CC19" s="467"/>
      <c r="CD19" s="467"/>
      <c r="CE19" s="467"/>
      <c r="CF19" s="467"/>
      <c r="CG19" s="467"/>
      <c r="CH19" s="467"/>
      <c r="CI19" s="467"/>
      <c r="CJ19" s="467"/>
      <c r="CK19" s="467"/>
      <c r="CL19" s="467">
        <f t="shared" si="26"/>
        <v>0</v>
      </c>
      <c r="CM19" s="467">
        <f t="shared" si="27"/>
        <v>0</v>
      </c>
      <c r="CN19" s="467">
        <f t="shared" si="28"/>
        <v>0</v>
      </c>
      <c r="CO19" s="462"/>
      <c r="CP19" s="462"/>
      <c r="CQ19" s="457"/>
      <c r="CR19" s="457"/>
      <c r="CS19" s="457"/>
    </row>
    <row r="20" spans="1:97" s="468" customFormat="1" hidden="1">
      <c r="A20" s="464"/>
      <c r="B20" s="465" t="s">
        <v>53</v>
      </c>
      <c r="C20" s="466">
        <v>6.11</v>
      </c>
      <c r="D20" s="467">
        <f t="shared" si="7"/>
        <v>189.22517250000001</v>
      </c>
      <c r="E20" s="467">
        <f t="shared" si="0"/>
        <v>236.53146562500001</v>
      </c>
      <c r="F20" s="467"/>
      <c r="G20" s="467">
        <f t="shared" si="1"/>
        <v>189.22517250000001</v>
      </c>
      <c r="H20" s="467">
        <f t="shared" si="8"/>
        <v>0</v>
      </c>
      <c r="I20" s="467"/>
      <c r="J20" s="467">
        <f t="shared" si="2"/>
        <v>94.612586250000007</v>
      </c>
      <c r="K20" s="467">
        <f t="shared" si="9"/>
        <v>0</v>
      </c>
      <c r="L20" s="467"/>
      <c r="M20" s="467">
        <f t="shared" si="3"/>
        <v>56.767551750000003</v>
      </c>
      <c r="N20" s="467">
        <f t="shared" si="10"/>
        <v>0</v>
      </c>
      <c r="O20" s="467"/>
      <c r="P20" s="467">
        <f t="shared" si="11"/>
        <v>189.22517250000001</v>
      </c>
      <c r="Q20" s="467">
        <f t="shared" si="12"/>
        <v>0</v>
      </c>
      <c r="R20" s="467"/>
      <c r="S20" s="467">
        <f t="shared" si="13"/>
        <v>94.612586250000007</v>
      </c>
      <c r="T20" s="467">
        <f t="shared" si="14"/>
        <v>0</v>
      </c>
      <c r="U20" s="467"/>
      <c r="V20" s="467">
        <f t="shared" si="15"/>
        <v>56.767551750000003</v>
      </c>
      <c r="W20" s="467">
        <f t="shared" si="16"/>
        <v>0</v>
      </c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7"/>
      <c r="AO20" s="467"/>
      <c r="AP20" s="467"/>
      <c r="AQ20" s="467"/>
      <c r="AR20" s="467"/>
      <c r="AS20" s="467"/>
      <c r="AT20" s="467"/>
      <c r="AU20" s="467"/>
      <c r="AV20" s="467"/>
      <c r="AW20" s="467">
        <f t="shared" si="4"/>
        <v>236.53146562500001</v>
      </c>
      <c r="AX20" s="467">
        <f t="shared" si="17"/>
        <v>0</v>
      </c>
      <c r="AY20" s="467"/>
      <c r="AZ20" s="467">
        <f t="shared" si="5"/>
        <v>118.2657328125</v>
      </c>
      <c r="BA20" s="467">
        <f t="shared" si="18"/>
        <v>0</v>
      </c>
      <c r="BB20" s="467"/>
      <c r="BC20" s="467">
        <f t="shared" si="6"/>
        <v>70.959439687499994</v>
      </c>
      <c r="BD20" s="467">
        <f t="shared" si="19"/>
        <v>0</v>
      </c>
      <c r="BE20" s="467"/>
      <c r="BF20" s="467">
        <f t="shared" si="20"/>
        <v>236.53146562500001</v>
      </c>
      <c r="BG20" s="467">
        <f t="shared" si="21"/>
        <v>0</v>
      </c>
      <c r="BH20" s="467"/>
      <c r="BI20" s="467">
        <f t="shared" si="22"/>
        <v>118.2657328125</v>
      </c>
      <c r="BJ20" s="467">
        <f t="shared" si="23"/>
        <v>0</v>
      </c>
      <c r="BK20" s="467"/>
      <c r="BL20" s="467">
        <f t="shared" si="24"/>
        <v>70.959439687499994</v>
      </c>
      <c r="BM20" s="467">
        <f t="shared" si="25"/>
        <v>0</v>
      </c>
      <c r="BN20" s="467"/>
      <c r="BO20" s="467"/>
      <c r="BP20" s="467"/>
      <c r="BQ20" s="467"/>
      <c r="BR20" s="467"/>
      <c r="BS20" s="467"/>
      <c r="BT20" s="467"/>
      <c r="BU20" s="467"/>
      <c r="BV20" s="467"/>
      <c r="BW20" s="467"/>
      <c r="BX20" s="467"/>
      <c r="BY20" s="467"/>
      <c r="BZ20" s="467"/>
      <c r="CA20" s="467"/>
      <c r="CB20" s="467"/>
      <c r="CC20" s="467"/>
      <c r="CD20" s="467"/>
      <c r="CE20" s="467"/>
      <c r="CF20" s="467"/>
      <c r="CG20" s="467"/>
      <c r="CH20" s="467"/>
      <c r="CI20" s="467"/>
      <c r="CJ20" s="467"/>
      <c r="CK20" s="467"/>
      <c r="CL20" s="467">
        <f t="shared" si="26"/>
        <v>0</v>
      </c>
      <c r="CM20" s="467">
        <f t="shared" si="27"/>
        <v>0</v>
      </c>
      <c r="CN20" s="467">
        <f t="shared" si="28"/>
        <v>0</v>
      </c>
      <c r="CO20" s="462"/>
      <c r="CP20" s="462"/>
      <c r="CQ20" s="457"/>
      <c r="CR20" s="457"/>
      <c r="CS20" s="457"/>
    </row>
    <row r="21" spans="1:97" s="468" customFormat="1" hidden="1">
      <c r="A21" s="469"/>
      <c r="B21" s="465" t="s">
        <v>340</v>
      </c>
      <c r="C21" s="466">
        <v>6.28</v>
      </c>
      <c r="D21" s="467">
        <f t="shared" si="7"/>
        <v>194.49002999999999</v>
      </c>
      <c r="E21" s="467">
        <f t="shared" si="0"/>
        <v>243.11253749999997</v>
      </c>
      <c r="F21" s="467"/>
      <c r="G21" s="467">
        <f t="shared" si="1"/>
        <v>194.49002999999999</v>
      </c>
      <c r="H21" s="467">
        <f t="shared" si="8"/>
        <v>0</v>
      </c>
      <c r="I21" s="467"/>
      <c r="J21" s="467">
        <f t="shared" si="2"/>
        <v>97.245014999999995</v>
      </c>
      <c r="K21" s="467">
        <f t="shared" si="9"/>
        <v>0</v>
      </c>
      <c r="L21" s="467"/>
      <c r="M21" s="467">
        <f t="shared" si="3"/>
        <v>58.347008999999993</v>
      </c>
      <c r="N21" s="467">
        <f t="shared" si="10"/>
        <v>0</v>
      </c>
      <c r="O21" s="467"/>
      <c r="P21" s="467">
        <f t="shared" si="11"/>
        <v>194.49002999999999</v>
      </c>
      <c r="Q21" s="467">
        <f t="shared" si="12"/>
        <v>0</v>
      </c>
      <c r="R21" s="467"/>
      <c r="S21" s="467">
        <f t="shared" si="13"/>
        <v>97.245014999999995</v>
      </c>
      <c r="T21" s="467">
        <f t="shared" si="14"/>
        <v>0</v>
      </c>
      <c r="U21" s="467"/>
      <c r="V21" s="467">
        <f t="shared" si="15"/>
        <v>58.347008999999993</v>
      </c>
      <c r="W21" s="467">
        <f t="shared" si="16"/>
        <v>0</v>
      </c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7"/>
      <c r="AU21" s="467"/>
      <c r="AV21" s="467"/>
      <c r="AW21" s="467">
        <f t="shared" si="4"/>
        <v>243.11253749999997</v>
      </c>
      <c r="AX21" s="467">
        <f t="shared" si="17"/>
        <v>0</v>
      </c>
      <c r="AY21" s="467"/>
      <c r="AZ21" s="467">
        <f t="shared" si="5"/>
        <v>121.55626874999999</v>
      </c>
      <c r="BA21" s="467">
        <f t="shared" si="18"/>
        <v>0</v>
      </c>
      <c r="BB21" s="467"/>
      <c r="BC21" s="467">
        <f t="shared" si="6"/>
        <v>72.933761249999989</v>
      </c>
      <c r="BD21" s="467">
        <f t="shared" si="19"/>
        <v>0</v>
      </c>
      <c r="BE21" s="467"/>
      <c r="BF21" s="467">
        <f t="shared" si="20"/>
        <v>243.11253749999997</v>
      </c>
      <c r="BG21" s="467">
        <f t="shared" si="21"/>
        <v>0</v>
      </c>
      <c r="BH21" s="467"/>
      <c r="BI21" s="467">
        <f t="shared" si="22"/>
        <v>121.55626874999999</v>
      </c>
      <c r="BJ21" s="467">
        <f t="shared" si="23"/>
        <v>0</v>
      </c>
      <c r="BK21" s="467"/>
      <c r="BL21" s="467">
        <f t="shared" si="24"/>
        <v>72.933761249999989</v>
      </c>
      <c r="BM21" s="467">
        <f t="shared" si="25"/>
        <v>0</v>
      </c>
      <c r="BN21" s="467"/>
      <c r="BO21" s="467"/>
      <c r="BP21" s="467"/>
      <c r="BQ21" s="467"/>
      <c r="BR21" s="467"/>
      <c r="BS21" s="467"/>
      <c r="BT21" s="467"/>
      <c r="BU21" s="467"/>
      <c r="BV21" s="467"/>
      <c r="BW21" s="467"/>
      <c r="BX21" s="467"/>
      <c r="BY21" s="467"/>
      <c r="BZ21" s="467"/>
      <c r="CA21" s="467"/>
      <c r="CB21" s="467"/>
      <c r="CC21" s="467"/>
      <c r="CD21" s="467"/>
      <c r="CE21" s="467"/>
      <c r="CF21" s="467"/>
      <c r="CG21" s="467"/>
      <c r="CH21" s="467"/>
      <c r="CI21" s="467"/>
      <c r="CJ21" s="467"/>
      <c r="CK21" s="467"/>
      <c r="CL21" s="467">
        <f t="shared" si="26"/>
        <v>0</v>
      </c>
      <c r="CM21" s="467">
        <f t="shared" si="27"/>
        <v>0</v>
      </c>
      <c r="CN21" s="467">
        <f t="shared" si="28"/>
        <v>0</v>
      </c>
      <c r="CO21" s="462"/>
      <c r="CP21" s="462"/>
      <c r="CQ21" s="457"/>
      <c r="CR21" s="457"/>
      <c r="CS21" s="457"/>
    </row>
    <row r="22" spans="1:97" s="468" customFormat="1" hidden="1">
      <c r="A22" s="469"/>
      <c r="B22" s="465" t="s">
        <v>341</v>
      </c>
      <c r="C22" s="466">
        <v>6.46</v>
      </c>
      <c r="D22" s="467">
        <f t="shared" si="7"/>
        <v>200.06458499999999</v>
      </c>
      <c r="E22" s="467">
        <f t="shared" si="0"/>
        <v>250.08073124999999</v>
      </c>
      <c r="F22" s="467"/>
      <c r="G22" s="467">
        <f t="shared" si="1"/>
        <v>200.06458499999999</v>
      </c>
      <c r="H22" s="467">
        <f t="shared" si="8"/>
        <v>0</v>
      </c>
      <c r="I22" s="467"/>
      <c r="J22" s="467">
        <f t="shared" si="2"/>
        <v>100.0322925</v>
      </c>
      <c r="K22" s="467">
        <f t="shared" si="9"/>
        <v>0</v>
      </c>
      <c r="L22" s="467"/>
      <c r="M22" s="467">
        <f t="shared" si="3"/>
        <v>60.019375499999995</v>
      </c>
      <c r="N22" s="467">
        <f t="shared" si="10"/>
        <v>0</v>
      </c>
      <c r="O22" s="467"/>
      <c r="P22" s="467">
        <f t="shared" si="11"/>
        <v>200.06458499999999</v>
      </c>
      <c r="Q22" s="467">
        <f t="shared" si="12"/>
        <v>0</v>
      </c>
      <c r="R22" s="467"/>
      <c r="S22" s="467">
        <f t="shared" si="13"/>
        <v>100.0322925</v>
      </c>
      <c r="T22" s="467">
        <f t="shared" si="14"/>
        <v>0</v>
      </c>
      <c r="U22" s="467"/>
      <c r="V22" s="467">
        <f t="shared" si="15"/>
        <v>60.019375499999995</v>
      </c>
      <c r="W22" s="467">
        <f t="shared" si="16"/>
        <v>0</v>
      </c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7"/>
      <c r="AS22" s="467"/>
      <c r="AT22" s="467"/>
      <c r="AU22" s="467"/>
      <c r="AV22" s="467"/>
      <c r="AW22" s="467">
        <f t="shared" si="4"/>
        <v>250.08073124999999</v>
      </c>
      <c r="AX22" s="467">
        <f t="shared" si="17"/>
        <v>0</v>
      </c>
      <c r="AY22" s="467"/>
      <c r="AZ22" s="467">
        <f t="shared" si="5"/>
        <v>125.04036562499999</v>
      </c>
      <c r="BA22" s="467">
        <f t="shared" si="18"/>
        <v>0</v>
      </c>
      <c r="BB22" s="467"/>
      <c r="BC22" s="467">
        <f t="shared" si="6"/>
        <v>75.024219374999987</v>
      </c>
      <c r="BD22" s="467">
        <f t="shared" si="19"/>
        <v>0</v>
      </c>
      <c r="BE22" s="467"/>
      <c r="BF22" s="467">
        <f t="shared" si="20"/>
        <v>250.08073124999999</v>
      </c>
      <c r="BG22" s="467">
        <f t="shared" si="21"/>
        <v>0</v>
      </c>
      <c r="BH22" s="467"/>
      <c r="BI22" s="467">
        <f t="shared" si="22"/>
        <v>125.04036562499999</v>
      </c>
      <c r="BJ22" s="467">
        <f t="shared" si="23"/>
        <v>0</v>
      </c>
      <c r="BK22" s="467"/>
      <c r="BL22" s="467">
        <f t="shared" si="24"/>
        <v>75.024219374999987</v>
      </c>
      <c r="BM22" s="467">
        <f t="shared" si="25"/>
        <v>0</v>
      </c>
      <c r="BN22" s="467"/>
      <c r="BO22" s="467"/>
      <c r="BP22" s="467"/>
      <c r="BQ22" s="467"/>
      <c r="BR22" s="467"/>
      <c r="BS22" s="467"/>
      <c r="BT22" s="467"/>
      <c r="BU22" s="467"/>
      <c r="BV22" s="467"/>
      <c r="BW22" s="467"/>
      <c r="BX22" s="467"/>
      <c r="BY22" s="467"/>
      <c r="BZ22" s="467"/>
      <c r="CA22" s="467"/>
      <c r="CB22" s="467"/>
      <c r="CC22" s="467"/>
      <c r="CD22" s="467"/>
      <c r="CE22" s="467"/>
      <c r="CF22" s="467"/>
      <c r="CG22" s="467"/>
      <c r="CH22" s="467"/>
      <c r="CI22" s="467"/>
      <c r="CJ22" s="467"/>
      <c r="CK22" s="467"/>
      <c r="CL22" s="467">
        <f t="shared" si="26"/>
        <v>0</v>
      </c>
      <c r="CM22" s="467">
        <f t="shared" si="27"/>
        <v>0</v>
      </c>
      <c r="CN22" s="467">
        <f t="shared" si="28"/>
        <v>0</v>
      </c>
      <c r="CO22" s="462"/>
      <c r="CP22" s="462"/>
      <c r="CQ22" s="457"/>
      <c r="CR22" s="457"/>
      <c r="CS22" s="457"/>
    </row>
    <row r="23" spans="1:97" s="472" customFormat="1" hidden="1">
      <c r="A23" s="469"/>
      <c r="B23" s="465" t="s">
        <v>342</v>
      </c>
      <c r="C23" s="466">
        <v>6.63</v>
      </c>
      <c r="D23" s="467">
        <f t="shared" si="7"/>
        <v>205.3294425</v>
      </c>
      <c r="E23" s="467">
        <f t="shared" si="0"/>
        <v>256.66180312500001</v>
      </c>
      <c r="F23" s="467"/>
      <c r="G23" s="467">
        <f t="shared" si="1"/>
        <v>205.3294425</v>
      </c>
      <c r="H23" s="467">
        <f t="shared" si="8"/>
        <v>0</v>
      </c>
      <c r="I23" s="467"/>
      <c r="J23" s="467">
        <f t="shared" si="2"/>
        <v>102.66472125</v>
      </c>
      <c r="K23" s="467">
        <f t="shared" si="9"/>
        <v>0</v>
      </c>
      <c r="L23" s="467"/>
      <c r="M23" s="467">
        <f t="shared" si="3"/>
        <v>61.59883275</v>
      </c>
      <c r="N23" s="467">
        <f t="shared" si="10"/>
        <v>0</v>
      </c>
      <c r="O23" s="467"/>
      <c r="P23" s="467">
        <f t="shared" si="11"/>
        <v>205.3294425</v>
      </c>
      <c r="Q23" s="467">
        <f t="shared" si="12"/>
        <v>0</v>
      </c>
      <c r="R23" s="467"/>
      <c r="S23" s="467">
        <f t="shared" si="13"/>
        <v>102.66472125</v>
      </c>
      <c r="T23" s="467">
        <f t="shared" si="14"/>
        <v>0</v>
      </c>
      <c r="U23" s="467"/>
      <c r="V23" s="467">
        <f t="shared" si="15"/>
        <v>61.59883275</v>
      </c>
      <c r="W23" s="467">
        <f t="shared" si="16"/>
        <v>0</v>
      </c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7"/>
      <c r="AI23" s="467"/>
      <c r="AJ23" s="467"/>
      <c r="AK23" s="467"/>
      <c r="AL23" s="467"/>
      <c r="AM23" s="467"/>
      <c r="AN23" s="467"/>
      <c r="AO23" s="467"/>
      <c r="AP23" s="467"/>
      <c r="AQ23" s="467"/>
      <c r="AR23" s="467"/>
      <c r="AS23" s="467"/>
      <c r="AT23" s="467"/>
      <c r="AU23" s="467"/>
      <c r="AV23" s="467"/>
      <c r="AW23" s="467">
        <f t="shared" si="4"/>
        <v>256.66180312500001</v>
      </c>
      <c r="AX23" s="467">
        <f t="shared" si="17"/>
        <v>0</v>
      </c>
      <c r="AY23" s="467"/>
      <c r="AZ23" s="467">
        <f t="shared" si="5"/>
        <v>128.3309015625</v>
      </c>
      <c r="BA23" s="467">
        <f t="shared" si="18"/>
        <v>0</v>
      </c>
      <c r="BB23" s="467"/>
      <c r="BC23" s="467">
        <f t="shared" si="6"/>
        <v>76.998540937499996</v>
      </c>
      <c r="BD23" s="467">
        <f t="shared" si="19"/>
        <v>0</v>
      </c>
      <c r="BE23" s="467"/>
      <c r="BF23" s="467">
        <f t="shared" si="20"/>
        <v>256.66180312500001</v>
      </c>
      <c r="BG23" s="467">
        <f t="shared" si="21"/>
        <v>0</v>
      </c>
      <c r="BH23" s="467"/>
      <c r="BI23" s="467">
        <f t="shared" si="22"/>
        <v>128.3309015625</v>
      </c>
      <c r="BJ23" s="467">
        <f t="shared" si="23"/>
        <v>0</v>
      </c>
      <c r="BK23" s="467"/>
      <c r="BL23" s="467">
        <f t="shared" si="24"/>
        <v>76.998540937499996</v>
      </c>
      <c r="BM23" s="467">
        <f t="shared" si="25"/>
        <v>0</v>
      </c>
      <c r="BN23" s="467"/>
      <c r="BO23" s="467"/>
      <c r="BP23" s="467"/>
      <c r="BQ23" s="467"/>
      <c r="BR23" s="467"/>
      <c r="BS23" s="467"/>
      <c r="BT23" s="467"/>
      <c r="BU23" s="467"/>
      <c r="BV23" s="467"/>
      <c r="BW23" s="467"/>
      <c r="BX23" s="467"/>
      <c r="BY23" s="467"/>
      <c r="BZ23" s="467"/>
      <c r="CA23" s="467"/>
      <c r="CB23" s="467"/>
      <c r="CC23" s="467"/>
      <c r="CD23" s="467"/>
      <c r="CE23" s="467"/>
      <c r="CF23" s="467"/>
      <c r="CG23" s="467"/>
      <c r="CH23" s="467"/>
      <c r="CI23" s="467"/>
      <c r="CJ23" s="467"/>
      <c r="CK23" s="467"/>
      <c r="CL23" s="467">
        <f t="shared" si="26"/>
        <v>0</v>
      </c>
      <c r="CM23" s="467">
        <f t="shared" si="27"/>
        <v>0</v>
      </c>
      <c r="CN23" s="467">
        <f t="shared" si="28"/>
        <v>0</v>
      </c>
      <c r="CO23" s="462"/>
      <c r="CP23" s="462"/>
      <c r="CQ23" s="457"/>
      <c r="CR23" s="457"/>
      <c r="CS23" s="457"/>
    </row>
    <row r="24" spans="1:97" s="472" customFormat="1" hidden="1">
      <c r="A24" s="469" t="s">
        <v>405</v>
      </c>
      <c r="B24" s="471" t="s">
        <v>343</v>
      </c>
      <c r="C24" s="466">
        <v>6.82</v>
      </c>
      <c r="D24" s="467">
        <f t="shared" si="7"/>
        <v>211.213695</v>
      </c>
      <c r="E24" s="467">
        <f t="shared" si="0"/>
        <v>264.01711875000001</v>
      </c>
      <c r="F24" s="467"/>
      <c r="G24" s="467">
        <f t="shared" si="1"/>
        <v>211.213695</v>
      </c>
      <c r="H24" s="467">
        <f t="shared" si="8"/>
        <v>0</v>
      </c>
      <c r="I24" s="467"/>
      <c r="J24" s="467">
        <f t="shared" si="2"/>
        <v>105.6068475</v>
      </c>
      <c r="K24" s="467">
        <f t="shared" si="9"/>
        <v>0</v>
      </c>
      <c r="L24" s="467"/>
      <c r="M24" s="467">
        <f t="shared" si="3"/>
        <v>63.3641085</v>
      </c>
      <c r="N24" s="467">
        <f t="shared" si="10"/>
        <v>0</v>
      </c>
      <c r="O24" s="467"/>
      <c r="P24" s="467">
        <f t="shared" si="11"/>
        <v>211.213695</v>
      </c>
      <c r="Q24" s="467">
        <f t="shared" si="12"/>
        <v>0</v>
      </c>
      <c r="R24" s="467"/>
      <c r="S24" s="467">
        <f t="shared" si="13"/>
        <v>105.6068475</v>
      </c>
      <c r="T24" s="467">
        <f t="shared" si="14"/>
        <v>0</v>
      </c>
      <c r="U24" s="467"/>
      <c r="V24" s="467">
        <f t="shared" si="15"/>
        <v>63.3641085</v>
      </c>
      <c r="W24" s="467">
        <f t="shared" si="16"/>
        <v>0</v>
      </c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7"/>
      <c r="AO24" s="467"/>
      <c r="AP24" s="467"/>
      <c r="AQ24" s="467"/>
      <c r="AR24" s="467"/>
      <c r="AS24" s="467"/>
      <c r="AT24" s="467"/>
      <c r="AU24" s="467"/>
      <c r="AV24" s="467"/>
      <c r="AW24" s="467">
        <f t="shared" si="4"/>
        <v>264.01711875000001</v>
      </c>
      <c r="AX24" s="467">
        <f t="shared" si="17"/>
        <v>0</v>
      </c>
      <c r="AY24" s="467"/>
      <c r="AZ24" s="467">
        <f t="shared" si="5"/>
        <v>132.008559375</v>
      </c>
      <c r="BA24" s="467">
        <f t="shared" si="18"/>
        <v>0</v>
      </c>
      <c r="BB24" s="467"/>
      <c r="BC24" s="467">
        <f t="shared" si="6"/>
        <v>79.205135624999997</v>
      </c>
      <c r="BD24" s="467">
        <f t="shared" si="19"/>
        <v>0</v>
      </c>
      <c r="BE24" s="467"/>
      <c r="BF24" s="467">
        <f t="shared" si="20"/>
        <v>264.01711875000001</v>
      </c>
      <c r="BG24" s="467">
        <f t="shared" si="21"/>
        <v>0</v>
      </c>
      <c r="BH24" s="467"/>
      <c r="BI24" s="467">
        <f t="shared" si="22"/>
        <v>132.008559375</v>
      </c>
      <c r="BJ24" s="467">
        <f t="shared" si="23"/>
        <v>0</v>
      </c>
      <c r="BK24" s="467"/>
      <c r="BL24" s="467">
        <f t="shared" si="24"/>
        <v>79.205135624999997</v>
      </c>
      <c r="BM24" s="467">
        <f t="shared" si="25"/>
        <v>0</v>
      </c>
      <c r="BN24" s="467"/>
      <c r="BO24" s="467"/>
      <c r="BP24" s="467"/>
      <c r="BQ24" s="467"/>
      <c r="BR24" s="467"/>
      <c r="BS24" s="467"/>
      <c r="BT24" s="467"/>
      <c r="BU24" s="467"/>
      <c r="BV24" s="467"/>
      <c r="BW24" s="467"/>
      <c r="BX24" s="467"/>
      <c r="BY24" s="467"/>
      <c r="BZ24" s="467"/>
      <c r="CA24" s="467"/>
      <c r="CB24" s="467"/>
      <c r="CC24" s="467"/>
      <c r="CD24" s="467"/>
      <c r="CE24" s="467"/>
      <c r="CF24" s="467"/>
      <c r="CG24" s="467"/>
      <c r="CH24" s="467"/>
      <c r="CI24" s="467"/>
      <c r="CJ24" s="467"/>
      <c r="CK24" s="467"/>
      <c r="CL24" s="467">
        <f t="shared" si="26"/>
        <v>0</v>
      </c>
      <c r="CM24" s="467">
        <f t="shared" si="27"/>
        <v>0</v>
      </c>
      <c r="CN24" s="467">
        <f t="shared" si="28"/>
        <v>0</v>
      </c>
      <c r="CO24" s="462"/>
      <c r="CP24" s="462"/>
      <c r="CQ24" s="457"/>
      <c r="CR24" s="457"/>
      <c r="CS24" s="457"/>
    </row>
    <row r="25" spans="1:97" s="472" customFormat="1" hidden="1">
      <c r="A25" s="469"/>
      <c r="B25" s="465" t="s">
        <v>344</v>
      </c>
      <c r="C25" s="466">
        <v>7.01</v>
      </c>
      <c r="D25" s="467">
        <f t="shared" si="7"/>
        <v>217.0979475</v>
      </c>
      <c r="E25" s="467">
        <f t="shared" si="0"/>
        <v>271.37243437500001</v>
      </c>
      <c r="F25" s="467"/>
      <c r="G25" s="467">
        <f t="shared" si="1"/>
        <v>217.0979475</v>
      </c>
      <c r="H25" s="467">
        <f t="shared" si="8"/>
        <v>0</v>
      </c>
      <c r="I25" s="467"/>
      <c r="J25" s="467">
        <f t="shared" si="2"/>
        <v>108.54897375</v>
      </c>
      <c r="K25" s="467">
        <f t="shared" si="9"/>
        <v>0</v>
      </c>
      <c r="L25" s="467"/>
      <c r="M25" s="467">
        <f t="shared" si="3"/>
        <v>65.129384250000001</v>
      </c>
      <c r="N25" s="467">
        <f t="shared" si="10"/>
        <v>0</v>
      </c>
      <c r="O25" s="467"/>
      <c r="P25" s="467">
        <f t="shared" si="11"/>
        <v>217.0979475</v>
      </c>
      <c r="Q25" s="467">
        <f t="shared" si="12"/>
        <v>0</v>
      </c>
      <c r="R25" s="467"/>
      <c r="S25" s="467">
        <f t="shared" si="13"/>
        <v>108.54897375</v>
      </c>
      <c r="T25" s="467">
        <f t="shared" si="14"/>
        <v>0</v>
      </c>
      <c r="U25" s="467"/>
      <c r="V25" s="467">
        <f t="shared" si="15"/>
        <v>65.129384250000001</v>
      </c>
      <c r="W25" s="467">
        <f t="shared" si="16"/>
        <v>0</v>
      </c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>
        <f t="shared" si="4"/>
        <v>271.37243437500001</v>
      </c>
      <c r="AX25" s="467">
        <f t="shared" si="17"/>
        <v>0</v>
      </c>
      <c r="AY25" s="467"/>
      <c r="AZ25" s="467">
        <f t="shared" si="5"/>
        <v>135.68621718750001</v>
      </c>
      <c r="BA25" s="467">
        <f t="shared" si="18"/>
        <v>0</v>
      </c>
      <c r="BB25" s="467"/>
      <c r="BC25" s="467">
        <f t="shared" si="6"/>
        <v>81.411730312499998</v>
      </c>
      <c r="BD25" s="467">
        <f t="shared" si="19"/>
        <v>0</v>
      </c>
      <c r="BE25" s="467"/>
      <c r="BF25" s="467">
        <f t="shared" si="20"/>
        <v>271.37243437500001</v>
      </c>
      <c r="BG25" s="467">
        <f t="shared" si="21"/>
        <v>0</v>
      </c>
      <c r="BH25" s="467"/>
      <c r="BI25" s="467">
        <f t="shared" si="22"/>
        <v>135.68621718750001</v>
      </c>
      <c r="BJ25" s="467">
        <f t="shared" si="23"/>
        <v>0</v>
      </c>
      <c r="BK25" s="467"/>
      <c r="BL25" s="467">
        <f t="shared" si="24"/>
        <v>81.411730312499998</v>
      </c>
      <c r="BM25" s="467">
        <f t="shared" si="25"/>
        <v>0</v>
      </c>
      <c r="BN25" s="467"/>
      <c r="BO25" s="467"/>
      <c r="BP25" s="467"/>
      <c r="BQ25" s="467"/>
      <c r="BR25" s="467"/>
      <c r="BS25" s="467"/>
      <c r="BT25" s="467"/>
      <c r="BU25" s="467"/>
      <c r="BV25" s="467"/>
      <c r="BW25" s="467"/>
      <c r="BX25" s="467"/>
      <c r="BY25" s="467"/>
      <c r="BZ25" s="467"/>
      <c r="CA25" s="467"/>
      <c r="CB25" s="467"/>
      <c r="CC25" s="467"/>
      <c r="CD25" s="467"/>
      <c r="CE25" s="467"/>
      <c r="CF25" s="467"/>
      <c r="CG25" s="467"/>
      <c r="CH25" s="467"/>
      <c r="CI25" s="467"/>
      <c r="CJ25" s="467"/>
      <c r="CK25" s="467"/>
      <c r="CL25" s="467">
        <f t="shared" si="26"/>
        <v>0</v>
      </c>
      <c r="CM25" s="467">
        <f t="shared" si="27"/>
        <v>0</v>
      </c>
      <c r="CN25" s="467">
        <f t="shared" si="28"/>
        <v>0</v>
      </c>
      <c r="CO25" s="462"/>
      <c r="CP25" s="462"/>
      <c r="CQ25" s="457"/>
      <c r="CR25" s="457"/>
      <c r="CS25" s="457"/>
    </row>
    <row r="26" spans="1:97" s="472" customFormat="1" hidden="1">
      <c r="A26" s="469"/>
      <c r="B26" s="465" t="s">
        <v>345</v>
      </c>
      <c r="C26" s="466">
        <v>7.21</v>
      </c>
      <c r="D26" s="467">
        <f t="shared" si="7"/>
        <v>223.2918975</v>
      </c>
      <c r="E26" s="467">
        <f t="shared" si="0"/>
        <v>279.11487187500001</v>
      </c>
      <c r="F26" s="467"/>
      <c r="G26" s="467">
        <f t="shared" si="1"/>
        <v>223.2918975</v>
      </c>
      <c r="H26" s="467">
        <f t="shared" si="8"/>
        <v>0</v>
      </c>
      <c r="I26" s="467"/>
      <c r="J26" s="467">
        <f t="shared" si="2"/>
        <v>111.64594875</v>
      </c>
      <c r="K26" s="467">
        <f t="shared" si="9"/>
        <v>0</v>
      </c>
      <c r="L26" s="467"/>
      <c r="M26" s="467">
        <f t="shared" si="3"/>
        <v>66.987569249999993</v>
      </c>
      <c r="N26" s="467">
        <f t="shared" si="10"/>
        <v>0</v>
      </c>
      <c r="O26" s="467"/>
      <c r="P26" s="467">
        <f t="shared" si="11"/>
        <v>223.2918975</v>
      </c>
      <c r="Q26" s="467">
        <f t="shared" si="12"/>
        <v>0</v>
      </c>
      <c r="R26" s="467"/>
      <c r="S26" s="467">
        <f t="shared" si="13"/>
        <v>111.64594875</v>
      </c>
      <c r="T26" s="467">
        <f t="shared" si="14"/>
        <v>0</v>
      </c>
      <c r="U26" s="467"/>
      <c r="V26" s="467">
        <f t="shared" si="15"/>
        <v>66.987569249999993</v>
      </c>
      <c r="W26" s="467">
        <f t="shared" si="16"/>
        <v>0</v>
      </c>
      <c r="X26" s="467"/>
      <c r="Y26" s="467"/>
      <c r="Z26" s="467"/>
      <c r="AA26" s="467"/>
      <c r="AB26" s="467"/>
      <c r="AC26" s="467"/>
      <c r="AD26" s="467"/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7"/>
      <c r="AS26" s="467"/>
      <c r="AT26" s="467"/>
      <c r="AU26" s="467"/>
      <c r="AV26" s="467"/>
      <c r="AW26" s="467">
        <f t="shared" si="4"/>
        <v>279.11487187500001</v>
      </c>
      <c r="AX26" s="467">
        <f t="shared" si="17"/>
        <v>0</v>
      </c>
      <c r="AY26" s="467"/>
      <c r="AZ26" s="467">
        <f t="shared" si="5"/>
        <v>139.5574359375</v>
      </c>
      <c r="BA26" s="467">
        <f t="shared" si="18"/>
        <v>0</v>
      </c>
      <c r="BB26" s="467"/>
      <c r="BC26" s="467">
        <f t="shared" si="6"/>
        <v>83.734461562500002</v>
      </c>
      <c r="BD26" s="467">
        <f t="shared" si="19"/>
        <v>0</v>
      </c>
      <c r="BE26" s="467"/>
      <c r="BF26" s="467">
        <f t="shared" si="20"/>
        <v>279.11487187500001</v>
      </c>
      <c r="BG26" s="467">
        <f t="shared" si="21"/>
        <v>0</v>
      </c>
      <c r="BH26" s="467"/>
      <c r="BI26" s="467">
        <f t="shared" si="22"/>
        <v>139.5574359375</v>
      </c>
      <c r="BJ26" s="467">
        <f t="shared" si="23"/>
        <v>0</v>
      </c>
      <c r="BK26" s="467"/>
      <c r="BL26" s="467">
        <f t="shared" si="24"/>
        <v>83.734461562500002</v>
      </c>
      <c r="BM26" s="467">
        <f t="shared" si="25"/>
        <v>0</v>
      </c>
      <c r="BN26" s="467"/>
      <c r="BO26" s="467"/>
      <c r="BP26" s="467"/>
      <c r="BQ26" s="467"/>
      <c r="BR26" s="467"/>
      <c r="BS26" s="467"/>
      <c r="BT26" s="467"/>
      <c r="BU26" s="467"/>
      <c r="BV26" s="467"/>
      <c r="BW26" s="467"/>
      <c r="BX26" s="467"/>
      <c r="BY26" s="467"/>
      <c r="BZ26" s="467"/>
      <c r="CA26" s="467"/>
      <c r="CB26" s="467"/>
      <c r="CC26" s="467"/>
      <c r="CD26" s="467"/>
      <c r="CE26" s="467"/>
      <c r="CF26" s="467"/>
      <c r="CG26" s="467"/>
      <c r="CH26" s="467"/>
      <c r="CI26" s="467"/>
      <c r="CJ26" s="467"/>
      <c r="CK26" s="467"/>
      <c r="CL26" s="467">
        <f t="shared" si="26"/>
        <v>0</v>
      </c>
      <c r="CM26" s="467">
        <f t="shared" si="27"/>
        <v>0</v>
      </c>
      <c r="CN26" s="467">
        <f t="shared" si="28"/>
        <v>0</v>
      </c>
      <c r="CO26" s="462"/>
      <c r="CP26" s="462"/>
      <c r="CQ26" s="457"/>
      <c r="CR26" s="457"/>
      <c r="CS26" s="457"/>
    </row>
    <row r="27" spans="1:97" s="472" customFormat="1" hidden="1">
      <c r="A27" s="469"/>
      <c r="B27" s="465" t="s">
        <v>346</v>
      </c>
      <c r="C27" s="466">
        <v>7.4</v>
      </c>
      <c r="D27" s="467">
        <f t="shared" si="7"/>
        <v>229.17615000000001</v>
      </c>
      <c r="E27" s="467">
        <f t="shared" si="0"/>
        <v>286.47018750000001</v>
      </c>
      <c r="F27" s="467"/>
      <c r="G27" s="467">
        <f t="shared" si="1"/>
        <v>229.17615000000001</v>
      </c>
      <c r="H27" s="467">
        <f t="shared" si="8"/>
        <v>0</v>
      </c>
      <c r="I27" s="467"/>
      <c r="J27" s="467">
        <f t="shared" si="2"/>
        <v>114.588075</v>
      </c>
      <c r="K27" s="467">
        <f t="shared" si="9"/>
        <v>0</v>
      </c>
      <c r="L27" s="467"/>
      <c r="M27" s="467">
        <f t="shared" si="3"/>
        <v>68.752844999999994</v>
      </c>
      <c r="N27" s="467">
        <f t="shared" si="10"/>
        <v>0</v>
      </c>
      <c r="O27" s="467"/>
      <c r="P27" s="467">
        <f t="shared" si="11"/>
        <v>229.17615000000001</v>
      </c>
      <c r="Q27" s="467">
        <f t="shared" si="12"/>
        <v>0</v>
      </c>
      <c r="R27" s="467"/>
      <c r="S27" s="467">
        <f t="shared" si="13"/>
        <v>114.588075</v>
      </c>
      <c r="T27" s="467">
        <f t="shared" si="14"/>
        <v>0</v>
      </c>
      <c r="U27" s="467"/>
      <c r="V27" s="467">
        <f t="shared" si="15"/>
        <v>68.752844999999994</v>
      </c>
      <c r="W27" s="467">
        <f t="shared" si="16"/>
        <v>0</v>
      </c>
      <c r="X27" s="467"/>
      <c r="Y27" s="467"/>
      <c r="Z27" s="467"/>
      <c r="AA27" s="467"/>
      <c r="AB27" s="467"/>
      <c r="AC27" s="467"/>
      <c r="AD27" s="467"/>
      <c r="AE27" s="467"/>
      <c r="AF27" s="467"/>
      <c r="AG27" s="467"/>
      <c r="AH27" s="467"/>
      <c r="AI27" s="467"/>
      <c r="AJ27" s="467"/>
      <c r="AK27" s="467"/>
      <c r="AL27" s="467"/>
      <c r="AM27" s="467"/>
      <c r="AN27" s="467"/>
      <c r="AO27" s="467"/>
      <c r="AP27" s="467"/>
      <c r="AQ27" s="467"/>
      <c r="AR27" s="467"/>
      <c r="AS27" s="467"/>
      <c r="AT27" s="467"/>
      <c r="AU27" s="467"/>
      <c r="AV27" s="467"/>
      <c r="AW27" s="467">
        <f t="shared" si="4"/>
        <v>286.47018750000001</v>
      </c>
      <c r="AX27" s="467">
        <f t="shared" si="17"/>
        <v>0</v>
      </c>
      <c r="AY27" s="467"/>
      <c r="AZ27" s="467">
        <f t="shared" si="5"/>
        <v>143.23509375</v>
      </c>
      <c r="BA27" s="467">
        <f t="shared" si="18"/>
        <v>0</v>
      </c>
      <c r="BB27" s="467"/>
      <c r="BC27" s="467">
        <f t="shared" si="6"/>
        <v>85.941056250000003</v>
      </c>
      <c r="BD27" s="467">
        <f t="shared" si="19"/>
        <v>0</v>
      </c>
      <c r="BE27" s="467"/>
      <c r="BF27" s="467">
        <f t="shared" si="20"/>
        <v>286.47018750000001</v>
      </c>
      <c r="BG27" s="467">
        <f t="shared" si="21"/>
        <v>0</v>
      </c>
      <c r="BH27" s="467"/>
      <c r="BI27" s="467">
        <f t="shared" si="22"/>
        <v>143.23509375</v>
      </c>
      <c r="BJ27" s="467">
        <f t="shared" si="23"/>
        <v>0</v>
      </c>
      <c r="BK27" s="467"/>
      <c r="BL27" s="467">
        <f t="shared" si="24"/>
        <v>85.941056250000003</v>
      </c>
      <c r="BM27" s="467">
        <f t="shared" si="25"/>
        <v>0</v>
      </c>
      <c r="BN27" s="467"/>
      <c r="BO27" s="467"/>
      <c r="BP27" s="467"/>
      <c r="BQ27" s="467"/>
      <c r="BR27" s="467"/>
      <c r="BS27" s="467"/>
      <c r="BT27" s="467"/>
      <c r="BU27" s="467"/>
      <c r="BV27" s="467"/>
      <c r="BW27" s="467"/>
      <c r="BX27" s="467"/>
      <c r="BY27" s="467"/>
      <c r="BZ27" s="467"/>
      <c r="CA27" s="467"/>
      <c r="CB27" s="467"/>
      <c r="CC27" s="467"/>
      <c r="CD27" s="467"/>
      <c r="CE27" s="467"/>
      <c r="CF27" s="467"/>
      <c r="CG27" s="467"/>
      <c r="CH27" s="467"/>
      <c r="CI27" s="467"/>
      <c r="CJ27" s="467"/>
      <c r="CK27" s="467"/>
      <c r="CL27" s="467">
        <f t="shared" si="26"/>
        <v>0</v>
      </c>
      <c r="CM27" s="467">
        <f t="shared" si="27"/>
        <v>0</v>
      </c>
      <c r="CN27" s="467">
        <f t="shared" si="28"/>
        <v>0</v>
      </c>
      <c r="CO27" s="462"/>
      <c r="CP27" s="462"/>
      <c r="CQ27" s="457"/>
      <c r="CR27" s="457"/>
      <c r="CS27" s="457"/>
    </row>
    <row r="28" spans="1:97" s="473" customFormat="1" hidden="1">
      <c r="A28" s="464"/>
      <c r="B28" s="465" t="s">
        <v>53</v>
      </c>
      <c r="C28" s="466">
        <v>5.73</v>
      </c>
      <c r="D28" s="467">
        <f t="shared" si="7"/>
        <v>177.45666750000001</v>
      </c>
      <c r="E28" s="467">
        <f t="shared" si="0"/>
        <v>221.820834375</v>
      </c>
      <c r="F28" s="467"/>
      <c r="G28" s="467">
        <f t="shared" si="1"/>
        <v>177.45666750000001</v>
      </c>
      <c r="H28" s="467">
        <f t="shared" si="8"/>
        <v>0</v>
      </c>
      <c r="I28" s="467"/>
      <c r="J28" s="467">
        <f t="shared" si="2"/>
        <v>88.728333750000004</v>
      </c>
      <c r="K28" s="467">
        <f t="shared" si="9"/>
        <v>0</v>
      </c>
      <c r="L28" s="467"/>
      <c r="M28" s="467">
        <f t="shared" si="3"/>
        <v>53.237000250000001</v>
      </c>
      <c r="N28" s="467">
        <f t="shared" si="10"/>
        <v>0</v>
      </c>
      <c r="O28" s="467"/>
      <c r="P28" s="467">
        <f t="shared" si="11"/>
        <v>177.45666750000001</v>
      </c>
      <c r="Q28" s="467">
        <f t="shared" si="12"/>
        <v>0</v>
      </c>
      <c r="R28" s="467"/>
      <c r="S28" s="467">
        <f t="shared" si="13"/>
        <v>88.728333750000004</v>
      </c>
      <c r="T28" s="467">
        <f t="shared" si="14"/>
        <v>0</v>
      </c>
      <c r="U28" s="467"/>
      <c r="V28" s="467">
        <f t="shared" si="15"/>
        <v>53.237000250000001</v>
      </c>
      <c r="W28" s="467">
        <f t="shared" si="16"/>
        <v>0</v>
      </c>
      <c r="X28" s="467"/>
      <c r="Y28" s="467"/>
      <c r="Z28" s="467"/>
      <c r="AA28" s="467"/>
      <c r="AB28" s="467"/>
      <c r="AC28" s="467"/>
      <c r="AD28" s="467"/>
      <c r="AE28" s="467"/>
      <c r="AF28" s="467"/>
      <c r="AG28" s="467"/>
      <c r="AH28" s="467"/>
      <c r="AI28" s="467"/>
      <c r="AJ28" s="467"/>
      <c r="AK28" s="467"/>
      <c r="AL28" s="467"/>
      <c r="AM28" s="467"/>
      <c r="AN28" s="467"/>
      <c r="AO28" s="467"/>
      <c r="AP28" s="467"/>
      <c r="AQ28" s="467"/>
      <c r="AR28" s="467"/>
      <c r="AS28" s="467"/>
      <c r="AT28" s="467"/>
      <c r="AU28" s="467"/>
      <c r="AV28" s="467"/>
      <c r="AW28" s="467">
        <f t="shared" si="4"/>
        <v>221.820834375</v>
      </c>
      <c r="AX28" s="467">
        <f t="shared" si="17"/>
        <v>0</v>
      </c>
      <c r="AY28" s="467"/>
      <c r="AZ28" s="467">
        <f t="shared" si="5"/>
        <v>110.9104171875</v>
      </c>
      <c r="BA28" s="467">
        <f t="shared" si="18"/>
        <v>0</v>
      </c>
      <c r="BB28" s="467"/>
      <c r="BC28" s="467">
        <f t="shared" si="6"/>
        <v>66.546250312499993</v>
      </c>
      <c r="BD28" s="467">
        <f t="shared" si="19"/>
        <v>0</v>
      </c>
      <c r="BE28" s="467"/>
      <c r="BF28" s="467">
        <f t="shared" si="20"/>
        <v>221.820834375</v>
      </c>
      <c r="BG28" s="467">
        <f t="shared" si="21"/>
        <v>0</v>
      </c>
      <c r="BH28" s="467"/>
      <c r="BI28" s="467">
        <f t="shared" si="22"/>
        <v>110.9104171875</v>
      </c>
      <c r="BJ28" s="467">
        <f t="shared" si="23"/>
        <v>0</v>
      </c>
      <c r="BK28" s="467"/>
      <c r="BL28" s="467">
        <f t="shared" si="24"/>
        <v>66.546250312499993</v>
      </c>
      <c r="BM28" s="467">
        <f t="shared" si="25"/>
        <v>0</v>
      </c>
      <c r="BN28" s="467"/>
      <c r="BO28" s="467"/>
      <c r="BP28" s="467"/>
      <c r="BQ28" s="467"/>
      <c r="BR28" s="467"/>
      <c r="BS28" s="467"/>
      <c r="BT28" s="467"/>
      <c r="BU28" s="467"/>
      <c r="BV28" s="467"/>
      <c r="BW28" s="467"/>
      <c r="BX28" s="467"/>
      <c r="BY28" s="467"/>
      <c r="BZ28" s="467"/>
      <c r="CA28" s="467"/>
      <c r="CB28" s="467"/>
      <c r="CC28" s="467"/>
      <c r="CD28" s="467"/>
      <c r="CE28" s="467"/>
      <c r="CF28" s="467"/>
      <c r="CG28" s="467"/>
      <c r="CH28" s="467"/>
      <c r="CI28" s="467"/>
      <c r="CJ28" s="467"/>
      <c r="CK28" s="467"/>
      <c r="CL28" s="467">
        <f t="shared" si="26"/>
        <v>0</v>
      </c>
      <c r="CM28" s="467">
        <f t="shared" si="27"/>
        <v>0</v>
      </c>
      <c r="CN28" s="467">
        <f t="shared" si="28"/>
        <v>0</v>
      </c>
      <c r="CO28" s="462"/>
      <c r="CP28" s="462"/>
      <c r="CQ28" s="457"/>
      <c r="CR28" s="457"/>
      <c r="CS28" s="457"/>
    </row>
    <row r="29" spans="1:97" s="473" customFormat="1" hidden="1">
      <c r="A29" s="469"/>
      <c r="B29" s="465" t="s">
        <v>340</v>
      </c>
      <c r="C29" s="466">
        <v>5.9</v>
      </c>
      <c r="D29" s="467">
        <f t="shared" si="7"/>
        <v>182.72152499999999</v>
      </c>
      <c r="E29" s="467">
        <f t="shared" si="0"/>
        <v>228.40190624999997</v>
      </c>
      <c r="F29" s="467"/>
      <c r="G29" s="467">
        <f t="shared" si="1"/>
        <v>182.72152499999999</v>
      </c>
      <c r="H29" s="467">
        <f t="shared" si="8"/>
        <v>0</v>
      </c>
      <c r="I29" s="467"/>
      <c r="J29" s="467">
        <f t="shared" si="2"/>
        <v>91.360762499999993</v>
      </c>
      <c r="K29" s="467">
        <f t="shared" si="9"/>
        <v>0</v>
      </c>
      <c r="L29" s="467"/>
      <c r="M29" s="467">
        <f t="shared" si="3"/>
        <v>54.816457499999991</v>
      </c>
      <c r="N29" s="467">
        <f t="shared" si="10"/>
        <v>0</v>
      </c>
      <c r="O29" s="467"/>
      <c r="P29" s="467">
        <f t="shared" si="11"/>
        <v>182.72152499999999</v>
      </c>
      <c r="Q29" s="467">
        <f t="shared" si="12"/>
        <v>0</v>
      </c>
      <c r="R29" s="467"/>
      <c r="S29" s="467">
        <f t="shared" si="13"/>
        <v>91.360762499999993</v>
      </c>
      <c r="T29" s="467">
        <f t="shared" si="14"/>
        <v>0</v>
      </c>
      <c r="U29" s="467"/>
      <c r="V29" s="467">
        <f t="shared" si="15"/>
        <v>54.816457499999991</v>
      </c>
      <c r="W29" s="467">
        <f t="shared" si="16"/>
        <v>0</v>
      </c>
      <c r="X29" s="467"/>
      <c r="Y29" s="467"/>
      <c r="Z29" s="467"/>
      <c r="AA29" s="467"/>
      <c r="AB29" s="467"/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7"/>
      <c r="AN29" s="467"/>
      <c r="AO29" s="467"/>
      <c r="AP29" s="467"/>
      <c r="AQ29" s="467"/>
      <c r="AR29" s="467"/>
      <c r="AS29" s="467"/>
      <c r="AT29" s="467"/>
      <c r="AU29" s="467"/>
      <c r="AV29" s="467"/>
      <c r="AW29" s="467">
        <f t="shared" si="4"/>
        <v>228.40190624999997</v>
      </c>
      <c r="AX29" s="467">
        <f t="shared" si="17"/>
        <v>0</v>
      </c>
      <c r="AY29" s="467"/>
      <c r="AZ29" s="467">
        <f t="shared" si="5"/>
        <v>114.20095312499998</v>
      </c>
      <c r="BA29" s="467">
        <f t="shared" si="18"/>
        <v>0</v>
      </c>
      <c r="BB29" s="467"/>
      <c r="BC29" s="467">
        <f t="shared" si="6"/>
        <v>68.520571874999987</v>
      </c>
      <c r="BD29" s="467">
        <f t="shared" si="19"/>
        <v>0</v>
      </c>
      <c r="BE29" s="467"/>
      <c r="BF29" s="467">
        <f t="shared" si="20"/>
        <v>228.40190624999997</v>
      </c>
      <c r="BG29" s="467">
        <f t="shared" si="21"/>
        <v>0</v>
      </c>
      <c r="BH29" s="467"/>
      <c r="BI29" s="467">
        <f t="shared" si="22"/>
        <v>114.20095312499998</v>
      </c>
      <c r="BJ29" s="467">
        <f t="shared" si="23"/>
        <v>0</v>
      </c>
      <c r="BK29" s="467"/>
      <c r="BL29" s="467">
        <f t="shared" si="24"/>
        <v>68.520571874999987</v>
      </c>
      <c r="BM29" s="467">
        <f t="shared" si="25"/>
        <v>0</v>
      </c>
      <c r="BN29" s="467"/>
      <c r="BO29" s="467"/>
      <c r="BP29" s="467"/>
      <c r="BQ29" s="467"/>
      <c r="BR29" s="467"/>
      <c r="BS29" s="467"/>
      <c r="BT29" s="467"/>
      <c r="BU29" s="467"/>
      <c r="BV29" s="467"/>
      <c r="BW29" s="467"/>
      <c r="BX29" s="467"/>
      <c r="BY29" s="467"/>
      <c r="BZ29" s="467"/>
      <c r="CA29" s="467"/>
      <c r="CB29" s="467"/>
      <c r="CC29" s="467"/>
      <c r="CD29" s="467"/>
      <c r="CE29" s="467"/>
      <c r="CF29" s="467"/>
      <c r="CG29" s="467"/>
      <c r="CH29" s="467"/>
      <c r="CI29" s="467"/>
      <c r="CJ29" s="467"/>
      <c r="CK29" s="467"/>
      <c r="CL29" s="467">
        <f t="shared" si="26"/>
        <v>0</v>
      </c>
      <c r="CM29" s="467">
        <f t="shared" si="27"/>
        <v>0</v>
      </c>
      <c r="CN29" s="467">
        <f t="shared" si="28"/>
        <v>0</v>
      </c>
      <c r="CO29" s="462"/>
      <c r="CP29" s="462"/>
      <c r="CQ29" s="457"/>
      <c r="CR29" s="457"/>
      <c r="CS29" s="457"/>
    </row>
    <row r="30" spans="1:97" s="473" customFormat="1" hidden="1">
      <c r="A30" s="469"/>
      <c r="B30" s="465" t="s">
        <v>341</v>
      </c>
      <c r="C30" s="466" t="s">
        <v>406</v>
      </c>
      <c r="D30" s="467">
        <f t="shared" si="7"/>
        <v>187.67668499999999</v>
      </c>
      <c r="E30" s="467">
        <f t="shared" si="0"/>
        <v>234.59585625</v>
      </c>
      <c r="F30" s="467"/>
      <c r="G30" s="467">
        <f t="shared" si="1"/>
        <v>187.67668499999999</v>
      </c>
      <c r="H30" s="467">
        <f t="shared" si="8"/>
        <v>0</v>
      </c>
      <c r="I30" s="467"/>
      <c r="J30" s="467">
        <f t="shared" si="2"/>
        <v>93.838342499999996</v>
      </c>
      <c r="K30" s="467">
        <f t="shared" si="9"/>
        <v>0</v>
      </c>
      <c r="L30" s="467"/>
      <c r="M30" s="467">
        <f t="shared" si="3"/>
        <v>56.303005499999998</v>
      </c>
      <c r="N30" s="467">
        <f t="shared" si="10"/>
        <v>0</v>
      </c>
      <c r="O30" s="467"/>
      <c r="P30" s="467">
        <f t="shared" si="11"/>
        <v>187.67668499999999</v>
      </c>
      <c r="Q30" s="467">
        <f t="shared" si="12"/>
        <v>0</v>
      </c>
      <c r="R30" s="467"/>
      <c r="S30" s="467">
        <f t="shared" si="13"/>
        <v>93.838342499999996</v>
      </c>
      <c r="T30" s="467">
        <f t="shared" si="14"/>
        <v>0</v>
      </c>
      <c r="U30" s="467"/>
      <c r="V30" s="467">
        <f t="shared" si="15"/>
        <v>56.303005499999998</v>
      </c>
      <c r="W30" s="467">
        <f t="shared" si="16"/>
        <v>0</v>
      </c>
      <c r="X30" s="467"/>
      <c r="Y30" s="467"/>
      <c r="Z30" s="467"/>
      <c r="AA30" s="467"/>
      <c r="AB30" s="467"/>
      <c r="AC30" s="467"/>
      <c r="AD30" s="467"/>
      <c r="AE30" s="467"/>
      <c r="AF30" s="467"/>
      <c r="AG30" s="467"/>
      <c r="AH30" s="467"/>
      <c r="AI30" s="467"/>
      <c r="AJ30" s="467"/>
      <c r="AK30" s="467"/>
      <c r="AL30" s="467"/>
      <c r="AM30" s="467"/>
      <c r="AN30" s="467"/>
      <c r="AO30" s="467"/>
      <c r="AP30" s="467"/>
      <c r="AQ30" s="467"/>
      <c r="AR30" s="467"/>
      <c r="AS30" s="467"/>
      <c r="AT30" s="467"/>
      <c r="AU30" s="467"/>
      <c r="AV30" s="467"/>
      <c r="AW30" s="467">
        <f t="shared" si="4"/>
        <v>234.59585625</v>
      </c>
      <c r="AX30" s="467">
        <f t="shared" si="17"/>
        <v>0</v>
      </c>
      <c r="AY30" s="467"/>
      <c r="AZ30" s="467">
        <f t="shared" si="5"/>
        <v>117.297928125</v>
      </c>
      <c r="BA30" s="467">
        <f t="shared" si="18"/>
        <v>0</v>
      </c>
      <c r="BB30" s="467"/>
      <c r="BC30" s="467">
        <f t="shared" si="6"/>
        <v>70.378756874999993</v>
      </c>
      <c r="BD30" s="467">
        <f t="shared" si="19"/>
        <v>0</v>
      </c>
      <c r="BE30" s="467"/>
      <c r="BF30" s="467">
        <f t="shared" si="20"/>
        <v>234.59585625</v>
      </c>
      <c r="BG30" s="467">
        <f t="shared" si="21"/>
        <v>0</v>
      </c>
      <c r="BH30" s="467"/>
      <c r="BI30" s="467">
        <f t="shared" si="22"/>
        <v>117.297928125</v>
      </c>
      <c r="BJ30" s="467">
        <f t="shared" si="23"/>
        <v>0</v>
      </c>
      <c r="BK30" s="467"/>
      <c r="BL30" s="467">
        <f t="shared" si="24"/>
        <v>70.378756874999993</v>
      </c>
      <c r="BM30" s="467">
        <f t="shared" si="25"/>
        <v>0</v>
      </c>
      <c r="BN30" s="467"/>
      <c r="BO30" s="467"/>
      <c r="BP30" s="467"/>
      <c r="BQ30" s="467"/>
      <c r="BR30" s="467"/>
      <c r="BS30" s="467"/>
      <c r="BT30" s="467"/>
      <c r="BU30" s="467"/>
      <c r="BV30" s="467"/>
      <c r="BW30" s="467"/>
      <c r="BX30" s="467"/>
      <c r="BY30" s="467"/>
      <c r="BZ30" s="467"/>
      <c r="CA30" s="467"/>
      <c r="CB30" s="467"/>
      <c r="CC30" s="467"/>
      <c r="CD30" s="467"/>
      <c r="CE30" s="467"/>
      <c r="CF30" s="467"/>
      <c r="CG30" s="467"/>
      <c r="CH30" s="467"/>
      <c r="CI30" s="467"/>
      <c r="CJ30" s="467"/>
      <c r="CK30" s="467"/>
      <c r="CL30" s="467">
        <f t="shared" si="26"/>
        <v>0</v>
      </c>
      <c r="CM30" s="467">
        <f t="shared" si="27"/>
        <v>0</v>
      </c>
      <c r="CN30" s="467">
        <f t="shared" si="28"/>
        <v>0</v>
      </c>
      <c r="CO30" s="462"/>
      <c r="CP30" s="462"/>
      <c r="CQ30" s="457"/>
      <c r="CR30" s="457"/>
      <c r="CS30" s="457"/>
    </row>
    <row r="31" spans="1:97" s="473" customFormat="1" hidden="1">
      <c r="A31" s="469"/>
      <c r="B31" s="465" t="s">
        <v>342</v>
      </c>
      <c r="C31" s="466" t="s">
        <v>407</v>
      </c>
      <c r="D31" s="467">
        <f t="shared" si="7"/>
        <v>192.9415425</v>
      </c>
      <c r="E31" s="467">
        <f t="shared" si="0"/>
        <v>241.17692812499999</v>
      </c>
      <c r="F31" s="467"/>
      <c r="G31" s="467">
        <f t="shared" si="1"/>
        <v>192.9415425</v>
      </c>
      <c r="H31" s="467">
        <f t="shared" si="8"/>
        <v>0</v>
      </c>
      <c r="I31" s="467"/>
      <c r="J31" s="467">
        <f t="shared" si="2"/>
        <v>96.470771249999999</v>
      </c>
      <c r="K31" s="467">
        <f t="shared" si="9"/>
        <v>0</v>
      </c>
      <c r="L31" s="467"/>
      <c r="M31" s="467">
        <f t="shared" si="3"/>
        <v>57.882462749999995</v>
      </c>
      <c r="N31" s="467">
        <f t="shared" si="10"/>
        <v>0</v>
      </c>
      <c r="O31" s="467"/>
      <c r="P31" s="467">
        <f t="shared" si="11"/>
        <v>192.9415425</v>
      </c>
      <c r="Q31" s="467">
        <f t="shared" si="12"/>
        <v>0</v>
      </c>
      <c r="R31" s="467"/>
      <c r="S31" s="467">
        <f t="shared" si="13"/>
        <v>96.470771249999999</v>
      </c>
      <c r="T31" s="467">
        <f t="shared" si="14"/>
        <v>0</v>
      </c>
      <c r="U31" s="467"/>
      <c r="V31" s="467">
        <f t="shared" si="15"/>
        <v>57.882462749999995</v>
      </c>
      <c r="W31" s="467">
        <f t="shared" si="16"/>
        <v>0</v>
      </c>
      <c r="X31" s="467"/>
      <c r="Y31" s="467"/>
      <c r="Z31" s="467"/>
      <c r="AA31" s="467"/>
      <c r="AB31" s="467"/>
      <c r="AC31" s="467"/>
      <c r="AD31" s="467"/>
      <c r="AE31" s="467"/>
      <c r="AF31" s="467"/>
      <c r="AG31" s="467"/>
      <c r="AH31" s="467"/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>
        <f t="shared" si="4"/>
        <v>241.17692812499999</v>
      </c>
      <c r="AX31" s="467">
        <f t="shared" si="17"/>
        <v>0</v>
      </c>
      <c r="AY31" s="467"/>
      <c r="AZ31" s="467">
        <f t="shared" si="5"/>
        <v>120.58846406249999</v>
      </c>
      <c r="BA31" s="467">
        <f t="shared" si="18"/>
        <v>0</v>
      </c>
      <c r="BB31" s="467"/>
      <c r="BC31" s="467">
        <f t="shared" si="6"/>
        <v>72.353078437499988</v>
      </c>
      <c r="BD31" s="467">
        <f t="shared" si="19"/>
        <v>0</v>
      </c>
      <c r="BE31" s="467"/>
      <c r="BF31" s="467">
        <f t="shared" si="20"/>
        <v>241.17692812499999</v>
      </c>
      <c r="BG31" s="467">
        <f t="shared" si="21"/>
        <v>0</v>
      </c>
      <c r="BH31" s="467"/>
      <c r="BI31" s="467">
        <f t="shared" si="22"/>
        <v>120.58846406249999</v>
      </c>
      <c r="BJ31" s="467">
        <f t="shared" si="23"/>
        <v>0</v>
      </c>
      <c r="BK31" s="467"/>
      <c r="BL31" s="467">
        <f t="shared" si="24"/>
        <v>72.353078437499988</v>
      </c>
      <c r="BM31" s="467">
        <f t="shared" si="25"/>
        <v>0</v>
      </c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7"/>
      <c r="BZ31" s="467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7"/>
      <c r="CL31" s="467">
        <f t="shared" si="26"/>
        <v>0</v>
      </c>
      <c r="CM31" s="467">
        <f t="shared" si="27"/>
        <v>0</v>
      </c>
      <c r="CN31" s="467">
        <f t="shared" si="28"/>
        <v>0</v>
      </c>
      <c r="CO31" s="462"/>
      <c r="CP31" s="462"/>
      <c r="CQ31" s="457"/>
      <c r="CR31" s="457"/>
      <c r="CS31" s="457"/>
    </row>
    <row r="32" spans="1:97" s="473" customFormat="1" hidden="1">
      <c r="A32" s="469" t="s">
        <v>48</v>
      </c>
      <c r="B32" s="471" t="s">
        <v>343</v>
      </c>
      <c r="C32" s="466" t="s">
        <v>408</v>
      </c>
      <c r="D32" s="467">
        <f t="shared" si="7"/>
        <v>198.2064</v>
      </c>
      <c r="E32" s="467">
        <f t="shared" si="0"/>
        <v>247.75800000000001</v>
      </c>
      <c r="F32" s="467"/>
      <c r="G32" s="467">
        <f t="shared" si="1"/>
        <v>198.2064</v>
      </c>
      <c r="H32" s="467">
        <f t="shared" si="8"/>
        <v>0</v>
      </c>
      <c r="I32" s="467"/>
      <c r="J32" s="467">
        <f t="shared" si="2"/>
        <v>99.103200000000001</v>
      </c>
      <c r="K32" s="467">
        <f t="shared" si="9"/>
        <v>0</v>
      </c>
      <c r="L32" s="467"/>
      <c r="M32" s="467">
        <f t="shared" si="3"/>
        <v>59.461919999999999</v>
      </c>
      <c r="N32" s="467">
        <f t="shared" si="10"/>
        <v>0</v>
      </c>
      <c r="O32" s="467"/>
      <c r="P32" s="467">
        <f t="shared" si="11"/>
        <v>198.2064</v>
      </c>
      <c r="Q32" s="467">
        <f t="shared" si="12"/>
        <v>0</v>
      </c>
      <c r="R32" s="467"/>
      <c r="S32" s="467">
        <f t="shared" si="13"/>
        <v>99.103200000000001</v>
      </c>
      <c r="T32" s="467">
        <f t="shared" si="14"/>
        <v>0</v>
      </c>
      <c r="U32" s="467"/>
      <c r="V32" s="467">
        <f t="shared" si="15"/>
        <v>59.461919999999999</v>
      </c>
      <c r="W32" s="467">
        <f t="shared" si="16"/>
        <v>0</v>
      </c>
      <c r="X32" s="467"/>
      <c r="Y32" s="467"/>
      <c r="Z32" s="467"/>
      <c r="AA32" s="467"/>
      <c r="AB32" s="467"/>
      <c r="AC32" s="467"/>
      <c r="AD32" s="467"/>
      <c r="AE32" s="467"/>
      <c r="AF32" s="467"/>
      <c r="AG32" s="467"/>
      <c r="AH32" s="467"/>
      <c r="AI32" s="467"/>
      <c r="AJ32" s="467"/>
      <c r="AK32" s="467"/>
      <c r="AL32" s="467"/>
      <c r="AM32" s="467"/>
      <c r="AN32" s="467"/>
      <c r="AO32" s="467"/>
      <c r="AP32" s="467"/>
      <c r="AQ32" s="467"/>
      <c r="AR32" s="467"/>
      <c r="AS32" s="467"/>
      <c r="AT32" s="467"/>
      <c r="AU32" s="467"/>
      <c r="AV32" s="467"/>
      <c r="AW32" s="467">
        <f t="shared" si="4"/>
        <v>247.75800000000001</v>
      </c>
      <c r="AX32" s="467">
        <f t="shared" si="17"/>
        <v>0</v>
      </c>
      <c r="AY32" s="467"/>
      <c r="AZ32" s="467">
        <f t="shared" si="5"/>
        <v>123.879</v>
      </c>
      <c r="BA32" s="467">
        <f t="shared" si="18"/>
        <v>0</v>
      </c>
      <c r="BB32" s="467"/>
      <c r="BC32" s="467">
        <f t="shared" si="6"/>
        <v>74.327399999999997</v>
      </c>
      <c r="BD32" s="467">
        <f t="shared" si="19"/>
        <v>0</v>
      </c>
      <c r="BE32" s="467"/>
      <c r="BF32" s="467">
        <f t="shared" si="20"/>
        <v>247.75800000000001</v>
      </c>
      <c r="BG32" s="467">
        <f t="shared" si="21"/>
        <v>0</v>
      </c>
      <c r="BH32" s="467"/>
      <c r="BI32" s="467">
        <f t="shared" si="22"/>
        <v>123.879</v>
      </c>
      <c r="BJ32" s="467">
        <f t="shared" si="23"/>
        <v>0</v>
      </c>
      <c r="BK32" s="467"/>
      <c r="BL32" s="467">
        <f t="shared" si="24"/>
        <v>74.327399999999997</v>
      </c>
      <c r="BM32" s="467">
        <f t="shared" si="25"/>
        <v>0</v>
      </c>
      <c r="BN32" s="467"/>
      <c r="BO32" s="467"/>
      <c r="BP32" s="467"/>
      <c r="BQ32" s="467"/>
      <c r="BR32" s="467"/>
      <c r="BS32" s="467"/>
      <c r="BT32" s="467"/>
      <c r="BU32" s="467"/>
      <c r="BV32" s="467"/>
      <c r="BW32" s="467"/>
      <c r="BX32" s="467"/>
      <c r="BY32" s="467"/>
      <c r="BZ32" s="467"/>
      <c r="CA32" s="467"/>
      <c r="CB32" s="467"/>
      <c r="CC32" s="467"/>
      <c r="CD32" s="467"/>
      <c r="CE32" s="467"/>
      <c r="CF32" s="467"/>
      <c r="CG32" s="467"/>
      <c r="CH32" s="467"/>
      <c r="CI32" s="467"/>
      <c r="CJ32" s="467"/>
      <c r="CK32" s="467"/>
      <c r="CL32" s="467">
        <f t="shared" si="26"/>
        <v>0</v>
      </c>
      <c r="CM32" s="467">
        <f t="shared" si="27"/>
        <v>0</v>
      </c>
      <c r="CN32" s="467">
        <f t="shared" si="28"/>
        <v>0</v>
      </c>
      <c r="CO32" s="462"/>
      <c r="CP32" s="462"/>
      <c r="CQ32" s="457"/>
      <c r="CR32" s="457"/>
      <c r="CS32" s="457"/>
    </row>
    <row r="33" spans="1:97" s="473" customFormat="1" hidden="1">
      <c r="A33" s="469"/>
      <c r="B33" s="465" t="s">
        <v>344</v>
      </c>
      <c r="C33" s="466" t="s">
        <v>409</v>
      </c>
      <c r="D33" s="467">
        <f t="shared" si="7"/>
        <v>203.78095499999998</v>
      </c>
      <c r="E33" s="467">
        <f t="shared" si="0"/>
        <v>254.72619374999996</v>
      </c>
      <c r="F33" s="467"/>
      <c r="G33" s="467">
        <f t="shared" si="1"/>
        <v>203.78095499999998</v>
      </c>
      <c r="H33" s="467">
        <f t="shared" si="8"/>
        <v>0</v>
      </c>
      <c r="I33" s="467"/>
      <c r="J33" s="467">
        <f t="shared" si="2"/>
        <v>101.89047749999999</v>
      </c>
      <c r="K33" s="467">
        <f t="shared" si="9"/>
        <v>0</v>
      </c>
      <c r="L33" s="467"/>
      <c r="M33" s="467">
        <f t="shared" si="3"/>
        <v>61.134286499999988</v>
      </c>
      <c r="N33" s="467">
        <f t="shared" si="10"/>
        <v>0</v>
      </c>
      <c r="O33" s="467"/>
      <c r="P33" s="467">
        <f t="shared" si="11"/>
        <v>203.78095499999998</v>
      </c>
      <c r="Q33" s="467">
        <f t="shared" si="12"/>
        <v>0</v>
      </c>
      <c r="R33" s="467"/>
      <c r="S33" s="467">
        <f t="shared" si="13"/>
        <v>101.89047749999999</v>
      </c>
      <c r="T33" s="467">
        <f t="shared" si="14"/>
        <v>0</v>
      </c>
      <c r="U33" s="467"/>
      <c r="V33" s="467">
        <f t="shared" si="15"/>
        <v>61.134286499999988</v>
      </c>
      <c r="W33" s="467">
        <f t="shared" si="16"/>
        <v>0</v>
      </c>
      <c r="X33" s="467"/>
      <c r="Y33" s="467"/>
      <c r="Z33" s="467"/>
      <c r="AA33" s="467"/>
      <c r="AB33" s="467"/>
      <c r="AC33" s="467"/>
      <c r="AD33" s="467"/>
      <c r="AE33" s="467"/>
      <c r="AF33" s="467"/>
      <c r="AG33" s="467"/>
      <c r="AH33" s="467"/>
      <c r="AI33" s="467"/>
      <c r="AJ33" s="467"/>
      <c r="AK33" s="467"/>
      <c r="AL33" s="467"/>
      <c r="AM33" s="467"/>
      <c r="AN33" s="467"/>
      <c r="AO33" s="467"/>
      <c r="AP33" s="467"/>
      <c r="AQ33" s="467"/>
      <c r="AR33" s="467"/>
      <c r="AS33" s="467"/>
      <c r="AT33" s="467"/>
      <c r="AU33" s="467"/>
      <c r="AV33" s="467"/>
      <c r="AW33" s="467">
        <f t="shared" si="4"/>
        <v>254.72619374999996</v>
      </c>
      <c r="AX33" s="467">
        <f t="shared" si="17"/>
        <v>0</v>
      </c>
      <c r="AY33" s="467"/>
      <c r="AZ33" s="467">
        <f t="shared" si="5"/>
        <v>127.36309687499998</v>
      </c>
      <c r="BA33" s="467">
        <f t="shared" si="18"/>
        <v>0</v>
      </c>
      <c r="BB33" s="467"/>
      <c r="BC33" s="467">
        <f t="shared" si="6"/>
        <v>76.417858124999981</v>
      </c>
      <c r="BD33" s="467">
        <f t="shared" si="19"/>
        <v>0</v>
      </c>
      <c r="BE33" s="467"/>
      <c r="BF33" s="467">
        <f t="shared" si="20"/>
        <v>254.72619374999996</v>
      </c>
      <c r="BG33" s="467">
        <f t="shared" si="21"/>
        <v>0</v>
      </c>
      <c r="BH33" s="467"/>
      <c r="BI33" s="467">
        <f t="shared" si="22"/>
        <v>127.36309687499998</v>
      </c>
      <c r="BJ33" s="467">
        <f t="shared" si="23"/>
        <v>0</v>
      </c>
      <c r="BK33" s="467"/>
      <c r="BL33" s="467">
        <f t="shared" si="24"/>
        <v>76.417858124999981</v>
      </c>
      <c r="BM33" s="467">
        <f t="shared" si="25"/>
        <v>0</v>
      </c>
      <c r="BN33" s="467"/>
      <c r="BO33" s="467"/>
      <c r="BP33" s="467"/>
      <c r="BQ33" s="467"/>
      <c r="BR33" s="467"/>
      <c r="BS33" s="467"/>
      <c r="BT33" s="467"/>
      <c r="BU33" s="467"/>
      <c r="BV33" s="467"/>
      <c r="BW33" s="467"/>
      <c r="BX33" s="467"/>
      <c r="BY33" s="467"/>
      <c r="BZ33" s="467"/>
      <c r="CA33" s="467"/>
      <c r="CB33" s="467"/>
      <c r="CC33" s="467"/>
      <c r="CD33" s="467"/>
      <c r="CE33" s="467"/>
      <c r="CF33" s="467"/>
      <c r="CG33" s="467"/>
      <c r="CH33" s="467"/>
      <c r="CI33" s="467"/>
      <c r="CJ33" s="467"/>
      <c r="CK33" s="467"/>
      <c r="CL33" s="467">
        <f t="shared" si="26"/>
        <v>0</v>
      </c>
      <c r="CM33" s="467">
        <f t="shared" si="27"/>
        <v>0</v>
      </c>
      <c r="CN33" s="467">
        <f t="shared" si="28"/>
        <v>0</v>
      </c>
      <c r="CO33" s="462"/>
      <c r="CP33" s="462"/>
      <c r="CQ33" s="457"/>
      <c r="CR33" s="457"/>
      <c r="CS33" s="457"/>
    </row>
    <row r="34" spans="1:97" s="473" customFormat="1" hidden="1">
      <c r="A34" s="469"/>
      <c r="B34" s="465" t="s">
        <v>345</v>
      </c>
      <c r="C34" s="466">
        <v>6.77</v>
      </c>
      <c r="D34" s="467">
        <f t="shared" si="7"/>
        <v>209.66520749999998</v>
      </c>
      <c r="E34" s="467">
        <f t="shared" si="0"/>
        <v>262.081509375</v>
      </c>
      <c r="F34" s="467"/>
      <c r="G34" s="467">
        <f t="shared" si="1"/>
        <v>209.66520749999998</v>
      </c>
      <c r="H34" s="467">
        <f t="shared" si="8"/>
        <v>0</v>
      </c>
      <c r="I34" s="467"/>
      <c r="J34" s="467">
        <f t="shared" si="2"/>
        <v>104.83260374999999</v>
      </c>
      <c r="K34" s="467">
        <f t="shared" si="9"/>
        <v>0</v>
      </c>
      <c r="L34" s="467"/>
      <c r="M34" s="467">
        <f t="shared" si="3"/>
        <v>62.899562249999988</v>
      </c>
      <c r="N34" s="467">
        <f t="shared" si="10"/>
        <v>0</v>
      </c>
      <c r="O34" s="467"/>
      <c r="P34" s="467">
        <f t="shared" si="11"/>
        <v>209.66520749999998</v>
      </c>
      <c r="Q34" s="467">
        <f t="shared" si="12"/>
        <v>0</v>
      </c>
      <c r="R34" s="467"/>
      <c r="S34" s="467">
        <f t="shared" si="13"/>
        <v>104.83260374999999</v>
      </c>
      <c r="T34" s="467">
        <f t="shared" si="14"/>
        <v>0</v>
      </c>
      <c r="U34" s="467"/>
      <c r="V34" s="467">
        <f t="shared" si="15"/>
        <v>62.899562249999988</v>
      </c>
      <c r="W34" s="467">
        <f t="shared" si="16"/>
        <v>0</v>
      </c>
      <c r="X34" s="467"/>
      <c r="Y34" s="467"/>
      <c r="Z34" s="467"/>
      <c r="AA34" s="467"/>
      <c r="AB34" s="467"/>
      <c r="AC34" s="467"/>
      <c r="AD34" s="467"/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7">
        <f t="shared" si="4"/>
        <v>262.081509375</v>
      </c>
      <c r="AX34" s="467">
        <f t="shared" si="17"/>
        <v>0</v>
      </c>
      <c r="AY34" s="467"/>
      <c r="AZ34" s="467">
        <f t="shared" si="5"/>
        <v>131.0407546875</v>
      </c>
      <c r="BA34" s="467">
        <f t="shared" si="18"/>
        <v>0</v>
      </c>
      <c r="BB34" s="467"/>
      <c r="BC34" s="467">
        <f t="shared" si="6"/>
        <v>78.624452812499996</v>
      </c>
      <c r="BD34" s="467">
        <f t="shared" si="19"/>
        <v>0</v>
      </c>
      <c r="BE34" s="467"/>
      <c r="BF34" s="467">
        <f t="shared" si="20"/>
        <v>262.081509375</v>
      </c>
      <c r="BG34" s="467">
        <f t="shared" si="21"/>
        <v>0</v>
      </c>
      <c r="BH34" s="467"/>
      <c r="BI34" s="467">
        <f t="shared" si="22"/>
        <v>131.0407546875</v>
      </c>
      <c r="BJ34" s="467">
        <f t="shared" si="23"/>
        <v>0</v>
      </c>
      <c r="BK34" s="467"/>
      <c r="BL34" s="467">
        <f t="shared" si="24"/>
        <v>78.624452812499996</v>
      </c>
      <c r="BM34" s="467">
        <f t="shared" si="25"/>
        <v>0</v>
      </c>
      <c r="BN34" s="467"/>
      <c r="BO34" s="467"/>
      <c r="BP34" s="467"/>
      <c r="BQ34" s="467"/>
      <c r="BR34" s="467"/>
      <c r="BS34" s="467"/>
      <c r="BT34" s="467"/>
      <c r="BU34" s="467"/>
      <c r="BV34" s="467"/>
      <c r="BW34" s="467"/>
      <c r="BX34" s="467"/>
      <c r="BY34" s="467"/>
      <c r="BZ34" s="467"/>
      <c r="CA34" s="467"/>
      <c r="CB34" s="467"/>
      <c r="CC34" s="467"/>
      <c r="CD34" s="467"/>
      <c r="CE34" s="467"/>
      <c r="CF34" s="467"/>
      <c r="CG34" s="467"/>
      <c r="CH34" s="467"/>
      <c r="CI34" s="467"/>
      <c r="CJ34" s="467"/>
      <c r="CK34" s="467"/>
      <c r="CL34" s="467">
        <f t="shared" si="26"/>
        <v>0</v>
      </c>
      <c r="CM34" s="467">
        <f t="shared" si="27"/>
        <v>0</v>
      </c>
      <c r="CN34" s="467">
        <f t="shared" si="28"/>
        <v>0</v>
      </c>
      <c r="CO34" s="462"/>
      <c r="CP34" s="462"/>
      <c r="CQ34" s="457"/>
      <c r="CR34" s="457"/>
      <c r="CS34" s="457"/>
    </row>
    <row r="35" spans="1:97" s="473" customFormat="1" hidden="1">
      <c r="A35" s="469"/>
      <c r="B35" s="465" t="s">
        <v>346</v>
      </c>
      <c r="C35" s="466">
        <v>6.95</v>
      </c>
      <c r="D35" s="467">
        <f t="shared" si="7"/>
        <v>215.23976250000001</v>
      </c>
      <c r="E35" s="467">
        <f t="shared" si="0"/>
        <v>269.04970312500001</v>
      </c>
      <c r="F35" s="467"/>
      <c r="G35" s="467">
        <f t="shared" si="1"/>
        <v>215.23976250000001</v>
      </c>
      <c r="H35" s="467">
        <f t="shared" si="8"/>
        <v>0</v>
      </c>
      <c r="I35" s="467"/>
      <c r="J35" s="467">
        <f t="shared" si="2"/>
        <v>107.61988125000001</v>
      </c>
      <c r="K35" s="467">
        <f t="shared" si="9"/>
        <v>0</v>
      </c>
      <c r="L35" s="467"/>
      <c r="M35" s="467">
        <f t="shared" si="3"/>
        <v>64.571928749999998</v>
      </c>
      <c r="N35" s="467">
        <f t="shared" si="10"/>
        <v>0</v>
      </c>
      <c r="O35" s="467"/>
      <c r="P35" s="467">
        <f t="shared" si="11"/>
        <v>215.23976250000001</v>
      </c>
      <c r="Q35" s="467">
        <f t="shared" si="12"/>
        <v>0</v>
      </c>
      <c r="R35" s="467"/>
      <c r="S35" s="467">
        <f t="shared" si="13"/>
        <v>107.61988125000001</v>
      </c>
      <c r="T35" s="467">
        <f t="shared" si="14"/>
        <v>0</v>
      </c>
      <c r="U35" s="467"/>
      <c r="V35" s="467">
        <f t="shared" si="15"/>
        <v>64.571928749999998</v>
      </c>
      <c r="W35" s="467">
        <f t="shared" si="16"/>
        <v>0</v>
      </c>
      <c r="X35" s="467"/>
      <c r="Y35" s="467"/>
      <c r="Z35" s="467"/>
      <c r="AA35" s="467"/>
      <c r="AB35" s="467"/>
      <c r="AC35" s="467"/>
      <c r="AD35" s="467"/>
      <c r="AE35" s="467"/>
      <c r="AF35" s="467"/>
      <c r="AG35" s="467"/>
      <c r="AH35" s="467"/>
      <c r="AI35" s="467"/>
      <c r="AJ35" s="467"/>
      <c r="AK35" s="467"/>
      <c r="AL35" s="467"/>
      <c r="AM35" s="467"/>
      <c r="AN35" s="467"/>
      <c r="AO35" s="467"/>
      <c r="AP35" s="467"/>
      <c r="AQ35" s="467"/>
      <c r="AR35" s="467"/>
      <c r="AS35" s="467"/>
      <c r="AT35" s="467"/>
      <c r="AU35" s="467"/>
      <c r="AV35" s="467"/>
      <c r="AW35" s="467">
        <f t="shared" si="4"/>
        <v>269.04970312500001</v>
      </c>
      <c r="AX35" s="467">
        <f t="shared" si="17"/>
        <v>0</v>
      </c>
      <c r="AY35" s="467"/>
      <c r="AZ35" s="467">
        <f t="shared" si="5"/>
        <v>134.5248515625</v>
      </c>
      <c r="BA35" s="467">
        <f t="shared" si="18"/>
        <v>0</v>
      </c>
      <c r="BB35" s="467"/>
      <c r="BC35" s="467">
        <f t="shared" si="6"/>
        <v>80.714910937499994</v>
      </c>
      <c r="BD35" s="467">
        <f t="shared" si="19"/>
        <v>0</v>
      </c>
      <c r="BE35" s="467"/>
      <c r="BF35" s="467">
        <f t="shared" si="20"/>
        <v>269.04970312500001</v>
      </c>
      <c r="BG35" s="467">
        <f t="shared" si="21"/>
        <v>0</v>
      </c>
      <c r="BH35" s="467"/>
      <c r="BI35" s="467">
        <f t="shared" si="22"/>
        <v>134.5248515625</v>
      </c>
      <c r="BJ35" s="467">
        <f t="shared" si="23"/>
        <v>0</v>
      </c>
      <c r="BK35" s="467"/>
      <c r="BL35" s="467">
        <f t="shared" si="24"/>
        <v>80.714910937499994</v>
      </c>
      <c r="BM35" s="467">
        <f t="shared" si="25"/>
        <v>0</v>
      </c>
      <c r="BN35" s="467"/>
      <c r="BO35" s="467"/>
      <c r="BP35" s="467"/>
      <c r="BQ35" s="467"/>
      <c r="BR35" s="467"/>
      <c r="BS35" s="467"/>
      <c r="BT35" s="467"/>
      <c r="BU35" s="467"/>
      <c r="BV35" s="467"/>
      <c r="BW35" s="467"/>
      <c r="BX35" s="467"/>
      <c r="BY35" s="467"/>
      <c r="BZ35" s="467"/>
      <c r="CA35" s="467"/>
      <c r="CB35" s="467"/>
      <c r="CC35" s="467"/>
      <c r="CD35" s="467"/>
      <c r="CE35" s="467"/>
      <c r="CF35" s="467"/>
      <c r="CG35" s="467"/>
      <c r="CH35" s="467"/>
      <c r="CI35" s="467"/>
      <c r="CJ35" s="467"/>
      <c r="CK35" s="467"/>
      <c r="CL35" s="467">
        <f t="shared" si="26"/>
        <v>0</v>
      </c>
      <c r="CM35" s="467">
        <f t="shared" si="27"/>
        <v>0</v>
      </c>
      <c r="CN35" s="467">
        <f t="shared" si="28"/>
        <v>0</v>
      </c>
      <c r="CO35" s="462"/>
      <c r="CP35" s="462"/>
      <c r="CQ35" s="457"/>
      <c r="CR35" s="457"/>
      <c r="CS35" s="457"/>
    </row>
    <row r="36" spans="1:97" s="463" customFormat="1">
      <c r="A36" s="464"/>
      <c r="B36" s="465" t="s">
        <v>53</v>
      </c>
      <c r="C36" s="466">
        <v>5.43</v>
      </c>
      <c r="D36" s="467">
        <f>(C36*17697)*2/1000</f>
        <v>192.18941999999998</v>
      </c>
      <c r="E36" s="467">
        <f>D36*2</f>
        <v>384.37883999999997</v>
      </c>
      <c r="F36" s="467"/>
      <c r="G36" s="467">
        <f t="shared" si="1"/>
        <v>192.18941999999998</v>
      </c>
      <c r="H36" s="467">
        <f t="shared" si="8"/>
        <v>0</v>
      </c>
      <c r="I36" s="467"/>
      <c r="J36" s="467">
        <f t="shared" si="2"/>
        <v>96.094709999999992</v>
      </c>
      <c r="K36" s="467">
        <f t="shared" si="9"/>
        <v>0</v>
      </c>
      <c r="L36" s="467"/>
      <c r="M36" s="467">
        <f t="shared" si="3"/>
        <v>57.656825999999995</v>
      </c>
      <c r="N36" s="467">
        <f t="shared" si="10"/>
        <v>0</v>
      </c>
      <c r="O36" s="467"/>
      <c r="P36" s="467">
        <f t="shared" si="11"/>
        <v>192.18941999999998</v>
      </c>
      <c r="Q36" s="467">
        <f t="shared" si="12"/>
        <v>0</v>
      </c>
      <c r="R36" s="467"/>
      <c r="S36" s="467">
        <f t="shared" si="13"/>
        <v>96.094709999999992</v>
      </c>
      <c r="T36" s="467">
        <f t="shared" si="14"/>
        <v>0</v>
      </c>
      <c r="U36" s="467"/>
      <c r="V36" s="467">
        <f t="shared" si="15"/>
        <v>57.656825999999995</v>
      </c>
      <c r="W36" s="467">
        <f t="shared" si="16"/>
        <v>0</v>
      </c>
      <c r="X36" s="467"/>
      <c r="Y36" s="467"/>
      <c r="Z36" s="467"/>
      <c r="AA36" s="467"/>
      <c r="AB36" s="467"/>
      <c r="AC36" s="467"/>
      <c r="AD36" s="467"/>
      <c r="AE36" s="467"/>
      <c r="AF36" s="467"/>
      <c r="AG36" s="467"/>
      <c r="AH36" s="467"/>
      <c r="AI36" s="467"/>
      <c r="AJ36" s="467"/>
      <c r="AK36" s="467"/>
      <c r="AL36" s="467"/>
      <c r="AM36" s="467"/>
      <c r="AN36" s="467"/>
      <c r="AO36" s="467"/>
      <c r="AP36" s="467"/>
      <c r="AQ36" s="467"/>
      <c r="AR36" s="467"/>
      <c r="AS36" s="467"/>
      <c r="AT36" s="467"/>
      <c r="AU36" s="467"/>
      <c r="AV36" s="467"/>
      <c r="AW36" s="467">
        <f t="shared" si="4"/>
        <v>384.37883999999997</v>
      </c>
      <c r="AX36" s="467">
        <f t="shared" si="17"/>
        <v>0</v>
      </c>
      <c r="AY36" s="467"/>
      <c r="AZ36" s="467">
        <f t="shared" si="5"/>
        <v>192.18941999999998</v>
      </c>
      <c r="BA36" s="467">
        <f t="shared" si="18"/>
        <v>0</v>
      </c>
      <c r="BB36" s="467"/>
      <c r="BC36" s="467">
        <f t="shared" si="6"/>
        <v>115.31365199999999</v>
      </c>
      <c r="BD36" s="467">
        <f t="shared" si="19"/>
        <v>0</v>
      </c>
      <c r="BE36" s="467"/>
      <c r="BF36" s="467">
        <f t="shared" si="20"/>
        <v>384.37883999999997</v>
      </c>
      <c r="BG36" s="467">
        <f t="shared" si="21"/>
        <v>0</v>
      </c>
      <c r="BH36" s="467"/>
      <c r="BI36" s="467">
        <f t="shared" si="22"/>
        <v>192.18941999999998</v>
      </c>
      <c r="BJ36" s="467">
        <f t="shared" si="23"/>
        <v>0</v>
      </c>
      <c r="BK36" s="467"/>
      <c r="BL36" s="467">
        <f t="shared" si="24"/>
        <v>115.31365199999999</v>
      </c>
      <c r="BM36" s="467">
        <f t="shared" si="25"/>
        <v>0</v>
      </c>
      <c r="BN36" s="467"/>
      <c r="BO36" s="467"/>
      <c r="BP36" s="467"/>
      <c r="BQ36" s="467"/>
      <c r="BR36" s="467"/>
      <c r="BS36" s="467"/>
      <c r="BT36" s="467"/>
      <c r="BU36" s="467"/>
      <c r="BV36" s="467"/>
      <c r="BW36" s="467"/>
      <c r="BX36" s="467"/>
      <c r="BY36" s="467"/>
      <c r="BZ36" s="467"/>
      <c r="CA36" s="467"/>
      <c r="CB36" s="467"/>
      <c r="CC36" s="467"/>
      <c r="CD36" s="467"/>
      <c r="CE36" s="467"/>
      <c r="CF36" s="467"/>
      <c r="CG36" s="467"/>
      <c r="CH36" s="467"/>
      <c r="CI36" s="467"/>
      <c r="CJ36" s="467"/>
      <c r="CK36" s="467"/>
      <c r="CL36" s="467">
        <f t="shared" si="26"/>
        <v>0</v>
      </c>
      <c r="CM36" s="467">
        <f t="shared" si="27"/>
        <v>0</v>
      </c>
      <c r="CN36" s="467">
        <f t="shared" si="28"/>
        <v>0</v>
      </c>
      <c r="CO36" s="462"/>
      <c r="CP36" s="462"/>
      <c r="CQ36" s="457"/>
      <c r="CR36" s="457"/>
      <c r="CS36" s="457"/>
    </row>
    <row r="37" spans="1:97" s="463" customFormat="1">
      <c r="A37" s="469"/>
      <c r="B37" s="465" t="s">
        <v>340</v>
      </c>
      <c r="C37" s="466">
        <v>5.6</v>
      </c>
      <c r="D37" s="467">
        <f>(C37*17697)*2/1000</f>
        <v>198.2064</v>
      </c>
      <c r="E37" s="467">
        <f>D37*2</f>
        <v>396.4128</v>
      </c>
      <c r="F37" s="467"/>
      <c r="G37" s="467">
        <f t="shared" si="1"/>
        <v>198.2064</v>
      </c>
      <c r="H37" s="467">
        <f t="shared" si="8"/>
        <v>0</v>
      </c>
      <c r="I37" s="467"/>
      <c r="J37" s="467">
        <f t="shared" si="2"/>
        <v>99.103200000000001</v>
      </c>
      <c r="K37" s="467">
        <f t="shared" si="9"/>
        <v>0</v>
      </c>
      <c r="L37" s="467"/>
      <c r="M37" s="467">
        <f t="shared" si="3"/>
        <v>59.461919999999999</v>
      </c>
      <c r="N37" s="467">
        <f t="shared" si="10"/>
        <v>0</v>
      </c>
      <c r="O37" s="467"/>
      <c r="P37" s="467">
        <f t="shared" si="11"/>
        <v>198.2064</v>
      </c>
      <c r="Q37" s="467">
        <f t="shared" si="12"/>
        <v>0</v>
      </c>
      <c r="R37" s="467"/>
      <c r="S37" s="467">
        <f t="shared" si="13"/>
        <v>99.103200000000001</v>
      </c>
      <c r="T37" s="467">
        <f t="shared" si="14"/>
        <v>0</v>
      </c>
      <c r="U37" s="467"/>
      <c r="V37" s="467">
        <f t="shared" si="15"/>
        <v>59.461919999999999</v>
      </c>
      <c r="W37" s="467">
        <f t="shared" si="16"/>
        <v>0</v>
      </c>
      <c r="X37" s="467"/>
      <c r="Y37" s="467"/>
      <c r="Z37" s="467"/>
      <c r="AA37" s="467"/>
      <c r="AB37" s="467"/>
      <c r="AC37" s="467"/>
      <c r="AD37" s="467"/>
      <c r="AE37" s="467"/>
      <c r="AF37" s="467"/>
      <c r="AG37" s="467"/>
      <c r="AH37" s="467"/>
      <c r="AI37" s="467"/>
      <c r="AJ37" s="467"/>
      <c r="AK37" s="467"/>
      <c r="AL37" s="467"/>
      <c r="AM37" s="467"/>
      <c r="AN37" s="467"/>
      <c r="AO37" s="467"/>
      <c r="AP37" s="467"/>
      <c r="AQ37" s="467"/>
      <c r="AR37" s="467"/>
      <c r="AS37" s="467"/>
      <c r="AT37" s="467"/>
      <c r="AU37" s="467"/>
      <c r="AV37" s="467"/>
      <c r="AW37" s="467">
        <f t="shared" si="4"/>
        <v>396.4128</v>
      </c>
      <c r="AX37" s="467">
        <f t="shared" si="17"/>
        <v>0</v>
      </c>
      <c r="AY37" s="467"/>
      <c r="AZ37" s="467">
        <f t="shared" si="5"/>
        <v>198.2064</v>
      </c>
      <c r="BA37" s="467">
        <f t="shared" si="18"/>
        <v>0</v>
      </c>
      <c r="BB37" s="467"/>
      <c r="BC37" s="467">
        <f t="shared" si="6"/>
        <v>118.92384</v>
      </c>
      <c r="BD37" s="467">
        <f t="shared" si="19"/>
        <v>0</v>
      </c>
      <c r="BE37" s="467"/>
      <c r="BF37" s="467">
        <f t="shared" si="20"/>
        <v>396.4128</v>
      </c>
      <c r="BG37" s="467">
        <f t="shared" si="21"/>
        <v>0</v>
      </c>
      <c r="BH37" s="467"/>
      <c r="BI37" s="467">
        <f t="shared" si="22"/>
        <v>198.2064</v>
      </c>
      <c r="BJ37" s="467">
        <f t="shared" si="23"/>
        <v>0</v>
      </c>
      <c r="BK37" s="467"/>
      <c r="BL37" s="467">
        <f t="shared" si="24"/>
        <v>118.92384</v>
      </c>
      <c r="BM37" s="467">
        <f t="shared" si="25"/>
        <v>0</v>
      </c>
      <c r="BN37" s="467"/>
      <c r="BO37" s="467"/>
      <c r="BP37" s="467"/>
      <c r="BQ37" s="467"/>
      <c r="BR37" s="467"/>
      <c r="BS37" s="467"/>
      <c r="BT37" s="467"/>
      <c r="BU37" s="467"/>
      <c r="BV37" s="467"/>
      <c r="BW37" s="467"/>
      <c r="BX37" s="467"/>
      <c r="BY37" s="467"/>
      <c r="BZ37" s="467"/>
      <c r="CA37" s="467"/>
      <c r="CB37" s="467"/>
      <c r="CC37" s="467"/>
      <c r="CD37" s="467"/>
      <c r="CE37" s="467"/>
      <c r="CF37" s="467"/>
      <c r="CG37" s="467"/>
      <c r="CH37" s="467"/>
      <c r="CI37" s="467"/>
      <c r="CJ37" s="467"/>
      <c r="CK37" s="467"/>
      <c r="CL37" s="467">
        <f t="shared" si="26"/>
        <v>0</v>
      </c>
      <c r="CM37" s="467">
        <f t="shared" si="27"/>
        <v>0</v>
      </c>
      <c r="CN37" s="467">
        <f t="shared" si="28"/>
        <v>0</v>
      </c>
      <c r="CO37" s="462"/>
      <c r="CP37" s="462"/>
      <c r="CQ37" s="457"/>
      <c r="CR37" s="457"/>
      <c r="CS37" s="457"/>
    </row>
    <row r="38" spans="1:97" s="463" customFormat="1">
      <c r="A38" s="469"/>
      <c r="B38" s="465" t="s">
        <v>341</v>
      </c>
      <c r="C38" s="466">
        <v>5.75</v>
      </c>
      <c r="D38" s="467">
        <f t="shared" ref="D38:D43" si="29">(C38*17697)*2/1000</f>
        <v>203.5155</v>
      </c>
      <c r="E38" s="467">
        <f t="shared" ref="E38:E43" si="30">D38*2</f>
        <v>407.03100000000001</v>
      </c>
      <c r="F38" s="467">
        <v>1</v>
      </c>
      <c r="G38" s="467">
        <f t="shared" si="1"/>
        <v>203.5155</v>
      </c>
      <c r="H38" s="467">
        <f t="shared" si="8"/>
        <v>203.5155</v>
      </c>
      <c r="I38" s="467"/>
      <c r="J38" s="467">
        <f t="shared" si="2"/>
        <v>101.75775</v>
      </c>
      <c r="K38" s="467">
        <f t="shared" si="9"/>
        <v>0</v>
      </c>
      <c r="L38" s="467"/>
      <c r="M38" s="467">
        <f t="shared" si="3"/>
        <v>61.054649999999995</v>
      </c>
      <c r="N38" s="467">
        <f t="shared" si="10"/>
        <v>0</v>
      </c>
      <c r="O38" s="467"/>
      <c r="P38" s="467">
        <f t="shared" si="11"/>
        <v>203.5155</v>
      </c>
      <c r="Q38" s="467">
        <f t="shared" si="12"/>
        <v>0</v>
      </c>
      <c r="R38" s="467"/>
      <c r="S38" s="467">
        <f t="shared" si="13"/>
        <v>101.75775</v>
      </c>
      <c r="T38" s="467">
        <f t="shared" si="14"/>
        <v>0</v>
      </c>
      <c r="U38" s="467"/>
      <c r="V38" s="467">
        <f t="shared" si="15"/>
        <v>61.054649999999995</v>
      </c>
      <c r="W38" s="467">
        <f t="shared" si="16"/>
        <v>0</v>
      </c>
      <c r="X38" s="467"/>
      <c r="Y38" s="467"/>
      <c r="Z38" s="467"/>
      <c r="AA38" s="467"/>
      <c r="AB38" s="467"/>
      <c r="AC38" s="467"/>
      <c r="AD38" s="467"/>
      <c r="AE38" s="467"/>
      <c r="AF38" s="467"/>
      <c r="AG38" s="467"/>
      <c r="AH38" s="467"/>
      <c r="AI38" s="467"/>
      <c r="AJ38" s="467"/>
      <c r="AK38" s="467"/>
      <c r="AL38" s="467"/>
      <c r="AM38" s="467"/>
      <c r="AN38" s="467"/>
      <c r="AO38" s="467"/>
      <c r="AP38" s="467"/>
      <c r="AQ38" s="467"/>
      <c r="AR38" s="467"/>
      <c r="AS38" s="467"/>
      <c r="AT38" s="467"/>
      <c r="AU38" s="467"/>
      <c r="AV38" s="467"/>
      <c r="AW38" s="467">
        <f t="shared" si="4"/>
        <v>407.03100000000001</v>
      </c>
      <c r="AX38" s="467">
        <f t="shared" si="17"/>
        <v>0</v>
      </c>
      <c r="AY38" s="467"/>
      <c r="AZ38" s="467">
        <f t="shared" si="5"/>
        <v>203.5155</v>
      </c>
      <c r="BA38" s="467">
        <f t="shared" si="18"/>
        <v>0</v>
      </c>
      <c r="BB38" s="467"/>
      <c r="BC38" s="467">
        <f t="shared" si="6"/>
        <v>122.10929999999999</v>
      </c>
      <c r="BD38" s="467">
        <f t="shared" si="19"/>
        <v>0</v>
      </c>
      <c r="BE38" s="467"/>
      <c r="BF38" s="467">
        <f t="shared" si="20"/>
        <v>407.03100000000001</v>
      </c>
      <c r="BG38" s="467">
        <f t="shared" si="21"/>
        <v>0</v>
      </c>
      <c r="BH38" s="467"/>
      <c r="BI38" s="467">
        <f t="shared" si="22"/>
        <v>203.5155</v>
      </c>
      <c r="BJ38" s="467">
        <f t="shared" si="23"/>
        <v>0</v>
      </c>
      <c r="BK38" s="467"/>
      <c r="BL38" s="467">
        <f t="shared" si="24"/>
        <v>122.10929999999999</v>
      </c>
      <c r="BM38" s="467">
        <f t="shared" si="25"/>
        <v>0</v>
      </c>
      <c r="BN38" s="467"/>
      <c r="BO38" s="467"/>
      <c r="BP38" s="467"/>
      <c r="BQ38" s="467"/>
      <c r="BR38" s="467"/>
      <c r="BS38" s="467"/>
      <c r="BT38" s="467"/>
      <c r="BU38" s="467"/>
      <c r="BV38" s="467"/>
      <c r="BW38" s="467"/>
      <c r="BX38" s="467"/>
      <c r="BY38" s="467"/>
      <c r="BZ38" s="467"/>
      <c r="CA38" s="467"/>
      <c r="CB38" s="467"/>
      <c r="CC38" s="467"/>
      <c r="CD38" s="467"/>
      <c r="CE38" s="467"/>
      <c r="CF38" s="467"/>
      <c r="CG38" s="467"/>
      <c r="CH38" s="467"/>
      <c r="CI38" s="467"/>
      <c r="CJ38" s="467"/>
      <c r="CK38" s="467"/>
      <c r="CL38" s="467">
        <f t="shared" si="26"/>
        <v>203.5155</v>
      </c>
      <c r="CM38" s="467">
        <f t="shared" si="27"/>
        <v>0</v>
      </c>
      <c r="CN38" s="467">
        <f t="shared" si="28"/>
        <v>2442.1860000000001</v>
      </c>
      <c r="CO38" s="462"/>
      <c r="CP38" s="462"/>
      <c r="CQ38" s="457"/>
      <c r="CR38" s="457"/>
      <c r="CS38" s="457"/>
    </row>
    <row r="39" spans="1:97" s="463" customFormat="1">
      <c r="A39" s="469"/>
      <c r="B39" s="465" t="s">
        <v>342</v>
      </c>
      <c r="C39" s="466">
        <v>5.92</v>
      </c>
      <c r="D39" s="467">
        <f t="shared" si="29"/>
        <v>209.53248000000002</v>
      </c>
      <c r="E39" s="467">
        <f t="shared" si="30"/>
        <v>419.06496000000004</v>
      </c>
      <c r="F39" s="467"/>
      <c r="G39" s="467">
        <f t="shared" si="1"/>
        <v>209.53248000000002</v>
      </c>
      <c r="H39" s="467">
        <f t="shared" si="8"/>
        <v>0</v>
      </c>
      <c r="I39" s="467"/>
      <c r="J39" s="467">
        <f t="shared" si="2"/>
        <v>104.76624000000001</v>
      </c>
      <c r="K39" s="467">
        <f t="shared" si="9"/>
        <v>0</v>
      </c>
      <c r="L39" s="467"/>
      <c r="M39" s="467">
        <f t="shared" si="3"/>
        <v>62.859744000000006</v>
      </c>
      <c r="N39" s="467">
        <f t="shared" si="10"/>
        <v>0</v>
      </c>
      <c r="O39" s="467"/>
      <c r="P39" s="467">
        <f t="shared" si="11"/>
        <v>209.53248000000002</v>
      </c>
      <c r="Q39" s="467">
        <f t="shared" si="12"/>
        <v>0</v>
      </c>
      <c r="R39" s="467"/>
      <c r="S39" s="467">
        <f t="shared" si="13"/>
        <v>104.76624000000001</v>
      </c>
      <c r="T39" s="467">
        <f t="shared" si="14"/>
        <v>0</v>
      </c>
      <c r="U39" s="467"/>
      <c r="V39" s="467">
        <f t="shared" si="15"/>
        <v>62.859744000000006</v>
      </c>
      <c r="W39" s="467">
        <f t="shared" si="16"/>
        <v>0</v>
      </c>
      <c r="X39" s="467"/>
      <c r="Y39" s="467"/>
      <c r="Z39" s="467"/>
      <c r="AA39" s="467"/>
      <c r="AB39" s="467"/>
      <c r="AC39" s="467"/>
      <c r="AD39" s="467"/>
      <c r="AE39" s="467"/>
      <c r="AF39" s="467"/>
      <c r="AG39" s="467"/>
      <c r="AH39" s="467"/>
      <c r="AI39" s="467"/>
      <c r="AJ39" s="467"/>
      <c r="AK39" s="467"/>
      <c r="AL39" s="467"/>
      <c r="AM39" s="467"/>
      <c r="AN39" s="467"/>
      <c r="AO39" s="467"/>
      <c r="AP39" s="467"/>
      <c r="AQ39" s="467"/>
      <c r="AR39" s="467"/>
      <c r="AS39" s="467"/>
      <c r="AT39" s="467"/>
      <c r="AU39" s="467"/>
      <c r="AV39" s="467"/>
      <c r="AW39" s="467">
        <f t="shared" si="4"/>
        <v>419.06496000000004</v>
      </c>
      <c r="AX39" s="467">
        <f t="shared" si="17"/>
        <v>0</v>
      </c>
      <c r="AY39" s="467"/>
      <c r="AZ39" s="467">
        <f t="shared" si="5"/>
        <v>209.53248000000002</v>
      </c>
      <c r="BA39" s="467">
        <f t="shared" si="18"/>
        <v>0</v>
      </c>
      <c r="BB39" s="467"/>
      <c r="BC39" s="467">
        <f t="shared" si="6"/>
        <v>125.71948800000001</v>
      </c>
      <c r="BD39" s="467">
        <f t="shared" si="19"/>
        <v>0</v>
      </c>
      <c r="BE39" s="467"/>
      <c r="BF39" s="467">
        <f t="shared" si="20"/>
        <v>419.06496000000004</v>
      </c>
      <c r="BG39" s="467">
        <f t="shared" si="21"/>
        <v>0</v>
      </c>
      <c r="BH39" s="467"/>
      <c r="BI39" s="467">
        <f t="shared" si="22"/>
        <v>209.53248000000002</v>
      </c>
      <c r="BJ39" s="467">
        <f t="shared" si="23"/>
        <v>0</v>
      </c>
      <c r="BK39" s="467"/>
      <c r="BL39" s="467">
        <f t="shared" si="24"/>
        <v>125.71948800000001</v>
      </c>
      <c r="BM39" s="467">
        <f t="shared" si="25"/>
        <v>0</v>
      </c>
      <c r="BN39" s="467"/>
      <c r="BO39" s="467"/>
      <c r="BP39" s="467"/>
      <c r="BQ39" s="467"/>
      <c r="BR39" s="467"/>
      <c r="BS39" s="467"/>
      <c r="BT39" s="467"/>
      <c r="BU39" s="467"/>
      <c r="BV39" s="467"/>
      <c r="BW39" s="467"/>
      <c r="BX39" s="467"/>
      <c r="BY39" s="467"/>
      <c r="BZ39" s="467"/>
      <c r="CA39" s="467"/>
      <c r="CB39" s="467"/>
      <c r="CC39" s="467"/>
      <c r="CD39" s="467"/>
      <c r="CE39" s="467"/>
      <c r="CF39" s="467"/>
      <c r="CG39" s="467"/>
      <c r="CH39" s="467"/>
      <c r="CI39" s="467"/>
      <c r="CJ39" s="467"/>
      <c r="CK39" s="467"/>
      <c r="CL39" s="467">
        <f t="shared" si="26"/>
        <v>0</v>
      </c>
      <c r="CM39" s="467">
        <f t="shared" si="27"/>
        <v>0</v>
      </c>
      <c r="CN39" s="467">
        <f t="shared" si="28"/>
        <v>0</v>
      </c>
      <c r="CO39" s="462"/>
      <c r="CP39" s="462"/>
      <c r="CQ39" s="457"/>
      <c r="CR39" s="457"/>
      <c r="CS39" s="457"/>
    </row>
    <row r="40" spans="1:97" s="463" customFormat="1">
      <c r="A40" s="469" t="s">
        <v>49</v>
      </c>
      <c r="B40" s="471" t="s">
        <v>343</v>
      </c>
      <c r="C40" s="466">
        <v>6.08</v>
      </c>
      <c r="D40" s="467">
        <f t="shared" si="29"/>
        <v>215.19551999999999</v>
      </c>
      <c r="E40" s="467">
        <f t="shared" si="30"/>
        <v>430.39103999999998</v>
      </c>
      <c r="F40" s="467"/>
      <c r="G40" s="467">
        <f t="shared" si="1"/>
        <v>215.19551999999999</v>
      </c>
      <c r="H40" s="467">
        <f t="shared" si="8"/>
        <v>0</v>
      </c>
      <c r="I40" s="467"/>
      <c r="J40" s="467">
        <f t="shared" si="2"/>
        <v>107.59775999999999</v>
      </c>
      <c r="K40" s="467">
        <f t="shared" si="9"/>
        <v>0</v>
      </c>
      <c r="L40" s="467"/>
      <c r="M40" s="467">
        <f t="shared" si="3"/>
        <v>64.558655999999999</v>
      </c>
      <c r="N40" s="467">
        <f t="shared" si="10"/>
        <v>0</v>
      </c>
      <c r="O40" s="467"/>
      <c r="P40" s="467">
        <f t="shared" si="11"/>
        <v>215.19551999999999</v>
      </c>
      <c r="Q40" s="467">
        <f t="shared" si="12"/>
        <v>0</v>
      </c>
      <c r="R40" s="467"/>
      <c r="S40" s="467">
        <f t="shared" si="13"/>
        <v>107.59775999999999</v>
      </c>
      <c r="T40" s="467">
        <f t="shared" si="14"/>
        <v>0</v>
      </c>
      <c r="U40" s="467"/>
      <c r="V40" s="467">
        <f t="shared" si="15"/>
        <v>64.558655999999999</v>
      </c>
      <c r="W40" s="467">
        <f t="shared" si="16"/>
        <v>0</v>
      </c>
      <c r="X40" s="467"/>
      <c r="Y40" s="467"/>
      <c r="Z40" s="467"/>
      <c r="AA40" s="467"/>
      <c r="AB40" s="467"/>
      <c r="AC40" s="467"/>
      <c r="AD40" s="467"/>
      <c r="AE40" s="467"/>
      <c r="AF40" s="467"/>
      <c r="AG40" s="467"/>
      <c r="AH40" s="467"/>
      <c r="AI40" s="467"/>
      <c r="AJ40" s="467"/>
      <c r="AK40" s="467"/>
      <c r="AL40" s="467"/>
      <c r="AM40" s="467"/>
      <c r="AN40" s="467"/>
      <c r="AO40" s="467"/>
      <c r="AP40" s="467"/>
      <c r="AQ40" s="467"/>
      <c r="AR40" s="467"/>
      <c r="AS40" s="467"/>
      <c r="AT40" s="467"/>
      <c r="AU40" s="467"/>
      <c r="AV40" s="467"/>
      <c r="AW40" s="467">
        <f t="shared" si="4"/>
        <v>430.39103999999998</v>
      </c>
      <c r="AX40" s="467">
        <f t="shared" si="17"/>
        <v>0</v>
      </c>
      <c r="AY40" s="467"/>
      <c r="AZ40" s="467">
        <f t="shared" si="5"/>
        <v>215.19551999999999</v>
      </c>
      <c r="BA40" s="467">
        <f t="shared" si="18"/>
        <v>0</v>
      </c>
      <c r="BB40" s="467"/>
      <c r="BC40" s="467">
        <f t="shared" si="6"/>
        <v>129.117312</v>
      </c>
      <c r="BD40" s="467">
        <f t="shared" si="19"/>
        <v>0</v>
      </c>
      <c r="BE40" s="467"/>
      <c r="BF40" s="467">
        <f t="shared" si="20"/>
        <v>430.39103999999998</v>
      </c>
      <c r="BG40" s="467">
        <f t="shared" si="21"/>
        <v>0</v>
      </c>
      <c r="BH40" s="467"/>
      <c r="BI40" s="467">
        <f t="shared" si="22"/>
        <v>215.19551999999999</v>
      </c>
      <c r="BJ40" s="467">
        <f t="shared" si="23"/>
        <v>0</v>
      </c>
      <c r="BK40" s="467"/>
      <c r="BL40" s="467">
        <f t="shared" si="24"/>
        <v>129.117312</v>
      </c>
      <c r="BM40" s="467">
        <f t="shared" si="25"/>
        <v>0</v>
      </c>
      <c r="BN40" s="467"/>
      <c r="BO40" s="467"/>
      <c r="BP40" s="467"/>
      <c r="BQ40" s="467"/>
      <c r="BR40" s="467"/>
      <c r="BS40" s="467"/>
      <c r="BT40" s="467"/>
      <c r="BU40" s="467"/>
      <c r="BV40" s="467"/>
      <c r="BW40" s="467"/>
      <c r="BX40" s="467"/>
      <c r="BY40" s="467"/>
      <c r="BZ40" s="467"/>
      <c r="CA40" s="467"/>
      <c r="CB40" s="467"/>
      <c r="CC40" s="467"/>
      <c r="CD40" s="467"/>
      <c r="CE40" s="467"/>
      <c r="CF40" s="467"/>
      <c r="CG40" s="467"/>
      <c r="CH40" s="467"/>
      <c r="CI40" s="467"/>
      <c r="CJ40" s="467"/>
      <c r="CK40" s="467"/>
      <c r="CL40" s="467">
        <f t="shared" si="26"/>
        <v>0</v>
      </c>
      <c r="CM40" s="467">
        <f t="shared" si="27"/>
        <v>0</v>
      </c>
      <c r="CN40" s="467">
        <f t="shared" si="28"/>
        <v>0</v>
      </c>
      <c r="CO40" s="462"/>
      <c r="CP40" s="462"/>
      <c r="CQ40" s="457"/>
      <c r="CR40" s="457"/>
      <c r="CS40" s="457"/>
    </row>
    <row r="41" spans="1:97" s="463" customFormat="1">
      <c r="A41" s="469"/>
      <c r="B41" s="465" t="s">
        <v>344</v>
      </c>
      <c r="C41" s="466">
        <v>6.25</v>
      </c>
      <c r="D41" s="467">
        <f t="shared" si="29"/>
        <v>221.21250000000001</v>
      </c>
      <c r="E41" s="467">
        <f t="shared" si="30"/>
        <v>442.42500000000001</v>
      </c>
      <c r="F41" s="467"/>
      <c r="G41" s="467">
        <f t="shared" si="1"/>
        <v>221.21250000000001</v>
      </c>
      <c r="H41" s="467">
        <f t="shared" si="8"/>
        <v>0</v>
      </c>
      <c r="I41" s="467"/>
      <c r="J41" s="467">
        <f t="shared" si="2"/>
        <v>110.60625</v>
      </c>
      <c r="K41" s="467">
        <f t="shared" si="9"/>
        <v>0</v>
      </c>
      <c r="L41" s="467"/>
      <c r="M41" s="467">
        <f t="shared" si="3"/>
        <v>66.363749999999996</v>
      </c>
      <c r="N41" s="467">
        <f t="shared" si="10"/>
        <v>0</v>
      </c>
      <c r="O41" s="467"/>
      <c r="P41" s="467">
        <f t="shared" si="11"/>
        <v>221.21250000000001</v>
      </c>
      <c r="Q41" s="467">
        <f t="shared" si="12"/>
        <v>0</v>
      </c>
      <c r="R41" s="467"/>
      <c r="S41" s="467">
        <f t="shared" si="13"/>
        <v>110.60625</v>
      </c>
      <c r="T41" s="467">
        <f t="shared" si="14"/>
        <v>0</v>
      </c>
      <c r="U41" s="467"/>
      <c r="V41" s="467">
        <f t="shared" si="15"/>
        <v>66.363749999999996</v>
      </c>
      <c r="W41" s="467">
        <f t="shared" si="16"/>
        <v>0</v>
      </c>
      <c r="X41" s="467"/>
      <c r="Y41" s="467"/>
      <c r="Z41" s="467"/>
      <c r="AA41" s="467"/>
      <c r="AB41" s="467"/>
      <c r="AC41" s="467"/>
      <c r="AD41" s="467"/>
      <c r="AE41" s="467"/>
      <c r="AF41" s="467"/>
      <c r="AG41" s="467"/>
      <c r="AH41" s="467"/>
      <c r="AI41" s="467"/>
      <c r="AJ41" s="467"/>
      <c r="AK41" s="467"/>
      <c r="AL41" s="467"/>
      <c r="AM41" s="467"/>
      <c r="AN41" s="467"/>
      <c r="AO41" s="467"/>
      <c r="AP41" s="467"/>
      <c r="AQ41" s="467"/>
      <c r="AR41" s="467"/>
      <c r="AS41" s="467"/>
      <c r="AT41" s="467"/>
      <c r="AU41" s="467"/>
      <c r="AV41" s="467"/>
      <c r="AW41" s="467">
        <f t="shared" si="4"/>
        <v>442.42500000000001</v>
      </c>
      <c r="AX41" s="467">
        <f t="shared" si="17"/>
        <v>0</v>
      </c>
      <c r="AY41" s="467"/>
      <c r="AZ41" s="467">
        <f t="shared" si="5"/>
        <v>221.21250000000001</v>
      </c>
      <c r="BA41" s="467">
        <f t="shared" si="18"/>
        <v>0</v>
      </c>
      <c r="BB41" s="467"/>
      <c r="BC41" s="467">
        <f t="shared" si="6"/>
        <v>132.72749999999999</v>
      </c>
      <c r="BD41" s="467">
        <f t="shared" si="19"/>
        <v>0</v>
      </c>
      <c r="BE41" s="467"/>
      <c r="BF41" s="467">
        <f t="shared" si="20"/>
        <v>442.42500000000001</v>
      </c>
      <c r="BG41" s="467">
        <f t="shared" si="21"/>
        <v>0</v>
      </c>
      <c r="BH41" s="467"/>
      <c r="BI41" s="467">
        <f t="shared" si="22"/>
        <v>221.21250000000001</v>
      </c>
      <c r="BJ41" s="467">
        <f t="shared" si="23"/>
        <v>0</v>
      </c>
      <c r="BK41" s="467"/>
      <c r="BL41" s="467">
        <f t="shared" si="24"/>
        <v>132.72749999999999</v>
      </c>
      <c r="BM41" s="467">
        <f t="shared" si="25"/>
        <v>0</v>
      </c>
      <c r="BN41" s="467"/>
      <c r="BO41" s="467"/>
      <c r="BP41" s="467"/>
      <c r="BQ41" s="467"/>
      <c r="BR41" s="467"/>
      <c r="BS41" s="467"/>
      <c r="BT41" s="467"/>
      <c r="BU41" s="467"/>
      <c r="BV41" s="467"/>
      <c r="BW41" s="467"/>
      <c r="BX41" s="467"/>
      <c r="BY41" s="467"/>
      <c r="BZ41" s="467"/>
      <c r="CA41" s="467"/>
      <c r="CB41" s="467"/>
      <c r="CC41" s="467"/>
      <c r="CD41" s="467"/>
      <c r="CE41" s="467"/>
      <c r="CF41" s="467"/>
      <c r="CG41" s="467"/>
      <c r="CH41" s="467"/>
      <c r="CI41" s="467"/>
      <c r="CJ41" s="467"/>
      <c r="CK41" s="467"/>
      <c r="CL41" s="467">
        <f t="shared" si="26"/>
        <v>0</v>
      </c>
      <c r="CM41" s="467">
        <f t="shared" si="27"/>
        <v>0</v>
      </c>
      <c r="CN41" s="467">
        <f t="shared" si="28"/>
        <v>0</v>
      </c>
      <c r="CO41" s="462"/>
      <c r="CP41" s="462"/>
      <c r="CQ41" s="457"/>
      <c r="CR41" s="457"/>
      <c r="CS41" s="457"/>
    </row>
    <row r="42" spans="1:97" s="463" customFormat="1">
      <c r="A42" s="469"/>
      <c r="B42" s="465" t="s">
        <v>345</v>
      </c>
      <c r="C42" s="466">
        <v>6.42</v>
      </c>
      <c r="D42" s="467">
        <f t="shared" si="29"/>
        <v>227.22948000000002</v>
      </c>
      <c r="E42" s="467">
        <f t="shared" si="30"/>
        <v>454.45896000000005</v>
      </c>
      <c r="F42" s="467"/>
      <c r="G42" s="467">
        <f t="shared" si="1"/>
        <v>227.22948000000002</v>
      </c>
      <c r="H42" s="467">
        <f t="shared" si="8"/>
        <v>0</v>
      </c>
      <c r="I42" s="467"/>
      <c r="J42" s="467">
        <f t="shared" si="2"/>
        <v>113.61474000000001</v>
      </c>
      <c r="K42" s="467">
        <f t="shared" si="9"/>
        <v>0</v>
      </c>
      <c r="L42" s="467"/>
      <c r="M42" s="467">
        <f t="shared" si="3"/>
        <v>68.168844000000007</v>
      </c>
      <c r="N42" s="467">
        <f t="shared" si="10"/>
        <v>0</v>
      </c>
      <c r="O42" s="467"/>
      <c r="P42" s="467">
        <f t="shared" si="11"/>
        <v>227.22948000000002</v>
      </c>
      <c r="Q42" s="467">
        <f t="shared" si="12"/>
        <v>0</v>
      </c>
      <c r="R42" s="467"/>
      <c r="S42" s="467">
        <f t="shared" si="13"/>
        <v>113.61474000000001</v>
      </c>
      <c r="T42" s="467">
        <f t="shared" si="14"/>
        <v>0</v>
      </c>
      <c r="U42" s="467"/>
      <c r="V42" s="467">
        <f t="shared" si="15"/>
        <v>68.168844000000007</v>
      </c>
      <c r="W42" s="467">
        <f t="shared" si="16"/>
        <v>0</v>
      </c>
      <c r="X42" s="467"/>
      <c r="Y42" s="467"/>
      <c r="Z42" s="467"/>
      <c r="AA42" s="467"/>
      <c r="AB42" s="467"/>
      <c r="AC42" s="467"/>
      <c r="AD42" s="467"/>
      <c r="AE42" s="467"/>
      <c r="AF42" s="467"/>
      <c r="AG42" s="467"/>
      <c r="AH42" s="467"/>
      <c r="AI42" s="467"/>
      <c r="AJ42" s="467"/>
      <c r="AK42" s="467"/>
      <c r="AL42" s="467"/>
      <c r="AM42" s="467"/>
      <c r="AN42" s="467"/>
      <c r="AO42" s="467"/>
      <c r="AP42" s="467"/>
      <c r="AQ42" s="467"/>
      <c r="AR42" s="467"/>
      <c r="AS42" s="467"/>
      <c r="AT42" s="467"/>
      <c r="AU42" s="467"/>
      <c r="AV42" s="467"/>
      <c r="AW42" s="467">
        <f t="shared" si="4"/>
        <v>454.45896000000005</v>
      </c>
      <c r="AX42" s="467">
        <f t="shared" si="17"/>
        <v>0</v>
      </c>
      <c r="AY42" s="467"/>
      <c r="AZ42" s="467">
        <f t="shared" si="5"/>
        <v>227.22948000000002</v>
      </c>
      <c r="BA42" s="467">
        <f t="shared" si="18"/>
        <v>0</v>
      </c>
      <c r="BB42" s="467"/>
      <c r="BC42" s="467">
        <f t="shared" si="6"/>
        <v>136.33768800000001</v>
      </c>
      <c r="BD42" s="467">
        <f t="shared" si="19"/>
        <v>0</v>
      </c>
      <c r="BE42" s="467"/>
      <c r="BF42" s="467">
        <f t="shared" si="20"/>
        <v>454.45896000000005</v>
      </c>
      <c r="BG42" s="467">
        <f t="shared" si="21"/>
        <v>0</v>
      </c>
      <c r="BH42" s="467"/>
      <c r="BI42" s="467">
        <f t="shared" si="22"/>
        <v>227.22948000000002</v>
      </c>
      <c r="BJ42" s="467">
        <f t="shared" si="23"/>
        <v>0</v>
      </c>
      <c r="BK42" s="467"/>
      <c r="BL42" s="467">
        <f t="shared" si="24"/>
        <v>136.33768800000001</v>
      </c>
      <c r="BM42" s="467">
        <f t="shared" si="25"/>
        <v>0</v>
      </c>
      <c r="BN42" s="467"/>
      <c r="BO42" s="467"/>
      <c r="BP42" s="467"/>
      <c r="BQ42" s="467"/>
      <c r="BR42" s="467"/>
      <c r="BS42" s="467"/>
      <c r="BT42" s="467"/>
      <c r="BU42" s="467"/>
      <c r="BV42" s="467"/>
      <c r="BW42" s="467"/>
      <c r="BX42" s="467"/>
      <c r="BY42" s="467"/>
      <c r="BZ42" s="467"/>
      <c r="CA42" s="467"/>
      <c r="CB42" s="467"/>
      <c r="CC42" s="467"/>
      <c r="CD42" s="467"/>
      <c r="CE42" s="467"/>
      <c r="CF42" s="467"/>
      <c r="CG42" s="467"/>
      <c r="CH42" s="467"/>
      <c r="CI42" s="467"/>
      <c r="CJ42" s="467"/>
      <c r="CK42" s="467"/>
      <c r="CL42" s="467">
        <f t="shared" si="26"/>
        <v>0</v>
      </c>
      <c r="CM42" s="467">
        <f t="shared" si="27"/>
        <v>0</v>
      </c>
      <c r="CN42" s="467">
        <f t="shared" si="28"/>
        <v>0</v>
      </c>
      <c r="CO42" s="462"/>
      <c r="CP42" s="462"/>
      <c r="CQ42" s="457"/>
      <c r="CR42" s="457"/>
      <c r="CS42" s="457"/>
    </row>
    <row r="43" spans="1:97" s="463" customFormat="1">
      <c r="A43" s="469"/>
      <c r="B43" s="465" t="s">
        <v>346</v>
      </c>
      <c r="C43" s="470">
        <v>6.6</v>
      </c>
      <c r="D43" s="467">
        <f t="shared" si="29"/>
        <v>233.60040000000001</v>
      </c>
      <c r="E43" s="467">
        <f t="shared" si="30"/>
        <v>467.20080000000002</v>
      </c>
      <c r="F43" s="467"/>
      <c r="G43" s="467">
        <f t="shared" si="1"/>
        <v>233.60040000000001</v>
      </c>
      <c r="H43" s="467">
        <f t="shared" si="8"/>
        <v>0</v>
      </c>
      <c r="I43" s="467"/>
      <c r="J43" s="467">
        <f t="shared" si="2"/>
        <v>116.8002</v>
      </c>
      <c r="K43" s="467">
        <f t="shared" si="9"/>
        <v>0</v>
      </c>
      <c r="L43" s="467"/>
      <c r="M43" s="467">
        <f t="shared" si="3"/>
        <v>70.080119999999994</v>
      </c>
      <c r="N43" s="467">
        <f t="shared" si="10"/>
        <v>0</v>
      </c>
      <c r="O43" s="467"/>
      <c r="P43" s="467">
        <f t="shared" si="11"/>
        <v>233.60040000000001</v>
      </c>
      <c r="Q43" s="467">
        <f t="shared" si="12"/>
        <v>0</v>
      </c>
      <c r="R43" s="467"/>
      <c r="S43" s="467">
        <f t="shared" si="13"/>
        <v>116.8002</v>
      </c>
      <c r="T43" s="467">
        <f t="shared" si="14"/>
        <v>0</v>
      </c>
      <c r="U43" s="467"/>
      <c r="V43" s="467">
        <f t="shared" si="15"/>
        <v>70.080119999999994</v>
      </c>
      <c r="W43" s="467">
        <f t="shared" si="16"/>
        <v>0</v>
      </c>
      <c r="X43" s="467"/>
      <c r="Y43" s="467"/>
      <c r="Z43" s="467"/>
      <c r="AA43" s="467"/>
      <c r="AB43" s="467"/>
      <c r="AC43" s="467"/>
      <c r="AD43" s="467"/>
      <c r="AE43" s="467"/>
      <c r="AF43" s="467"/>
      <c r="AG43" s="467"/>
      <c r="AH43" s="467"/>
      <c r="AI43" s="467"/>
      <c r="AJ43" s="467"/>
      <c r="AK43" s="467"/>
      <c r="AL43" s="467"/>
      <c r="AM43" s="467"/>
      <c r="AN43" s="467"/>
      <c r="AO43" s="467"/>
      <c r="AP43" s="467"/>
      <c r="AQ43" s="467"/>
      <c r="AR43" s="467"/>
      <c r="AS43" s="467"/>
      <c r="AT43" s="467"/>
      <c r="AU43" s="467"/>
      <c r="AV43" s="467"/>
      <c r="AW43" s="467">
        <f t="shared" si="4"/>
        <v>467.20080000000002</v>
      </c>
      <c r="AX43" s="467">
        <f t="shared" si="17"/>
        <v>0</v>
      </c>
      <c r="AY43" s="467"/>
      <c r="AZ43" s="467">
        <f t="shared" si="5"/>
        <v>233.60040000000001</v>
      </c>
      <c r="BA43" s="467">
        <f t="shared" si="18"/>
        <v>0</v>
      </c>
      <c r="BB43" s="467"/>
      <c r="BC43" s="467">
        <f t="shared" si="6"/>
        <v>140.16023999999999</v>
      </c>
      <c r="BD43" s="467">
        <f t="shared" si="19"/>
        <v>0</v>
      </c>
      <c r="BE43" s="467"/>
      <c r="BF43" s="467">
        <f t="shared" si="20"/>
        <v>467.20080000000002</v>
      </c>
      <c r="BG43" s="467">
        <f t="shared" si="21"/>
        <v>0</v>
      </c>
      <c r="BH43" s="467"/>
      <c r="BI43" s="467">
        <f t="shared" si="22"/>
        <v>233.60040000000001</v>
      </c>
      <c r="BJ43" s="467">
        <f t="shared" si="23"/>
        <v>0</v>
      </c>
      <c r="BK43" s="467"/>
      <c r="BL43" s="467">
        <f t="shared" si="24"/>
        <v>140.16023999999999</v>
      </c>
      <c r="BM43" s="467">
        <f t="shared" si="25"/>
        <v>0</v>
      </c>
      <c r="BN43" s="467"/>
      <c r="BO43" s="467"/>
      <c r="BP43" s="467"/>
      <c r="BQ43" s="467"/>
      <c r="BR43" s="467"/>
      <c r="BS43" s="467"/>
      <c r="BT43" s="467"/>
      <c r="BU43" s="467"/>
      <c r="BV43" s="467"/>
      <c r="BW43" s="467"/>
      <c r="BX43" s="467"/>
      <c r="BY43" s="467"/>
      <c r="BZ43" s="467"/>
      <c r="CA43" s="467"/>
      <c r="CB43" s="467"/>
      <c r="CC43" s="467"/>
      <c r="CD43" s="467"/>
      <c r="CE43" s="467"/>
      <c r="CF43" s="467"/>
      <c r="CG43" s="467"/>
      <c r="CH43" s="467"/>
      <c r="CI43" s="467"/>
      <c r="CJ43" s="467"/>
      <c r="CK43" s="467"/>
      <c r="CL43" s="467">
        <f t="shared" si="26"/>
        <v>0</v>
      </c>
      <c r="CM43" s="467">
        <f t="shared" si="27"/>
        <v>0</v>
      </c>
      <c r="CN43" s="467">
        <f t="shared" si="28"/>
        <v>0</v>
      </c>
      <c r="CO43" s="462"/>
      <c r="CP43" s="462"/>
      <c r="CQ43" s="457"/>
      <c r="CR43" s="457"/>
      <c r="CS43" s="457"/>
    </row>
    <row r="44" spans="1:97" s="473" customFormat="1" hidden="1">
      <c r="A44" s="464"/>
      <c r="B44" s="465" t="s">
        <v>53</v>
      </c>
      <c r="C44" s="466">
        <v>5.13</v>
      </c>
      <c r="D44" s="467">
        <f t="shared" si="7"/>
        <v>158.87481750000001</v>
      </c>
      <c r="E44" s="467">
        <f t="shared" si="0"/>
        <v>198.59352187500002</v>
      </c>
      <c r="F44" s="467"/>
      <c r="G44" s="467">
        <f t="shared" si="1"/>
        <v>158.87481750000001</v>
      </c>
      <c r="H44" s="467">
        <f t="shared" si="8"/>
        <v>0</v>
      </c>
      <c r="I44" s="467"/>
      <c r="J44" s="467">
        <f t="shared" si="2"/>
        <v>79.437408750000003</v>
      </c>
      <c r="K44" s="467">
        <f t="shared" si="9"/>
        <v>0</v>
      </c>
      <c r="L44" s="467"/>
      <c r="M44" s="467">
        <f t="shared" si="3"/>
        <v>47.662445249999998</v>
      </c>
      <c r="N44" s="467">
        <f t="shared" si="10"/>
        <v>0</v>
      </c>
      <c r="O44" s="467"/>
      <c r="P44" s="467">
        <f t="shared" si="11"/>
        <v>158.87481750000001</v>
      </c>
      <c r="Q44" s="467">
        <f t="shared" si="12"/>
        <v>0</v>
      </c>
      <c r="R44" s="467"/>
      <c r="S44" s="467">
        <f t="shared" si="13"/>
        <v>79.437408750000003</v>
      </c>
      <c r="T44" s="467">
        <f t="shared" si="14"/>
        <v>0</v>
      </c>
      <c r="U44" s="467"/>
      <c r="V44" s="467">
        <f t="shared" si="15"/>
        <v>47.662445249999998</v>
      </c>
      <c r="W44" s="467">
        <f t="shared" si="16"/>
        <v>0</v>
      </c>
      <c r="X44" s="467"/>
      <c r="Y44" s="467"/>
      <c r="Z44" s="467"/>
      <c r="AA44" s="467"/>
      <c r="AB44" s="467"/>
      <c r="AC44" s="467"/>
      <c r="AD44" s="467"/>
      <c r="AE44" s="467"/>
      <c r="AF44" s="467"/>
      <c r="AG44" s="467"/>
      <c r="AH44" s="467"/>
      <c r="AI44" s="467"/>
      <c r="AJ44" s="467"/>
      <c r="AK44" s="467"/>
      <c r="AL44" s="467"/>
      <c r="AM44" s="467"/>
      <c r="AN44" s="467"/>
      <c r="AO44" s="467"/>
      <c r="AP44" s="467"/>
      <c r="AQ44" s="467"/>
      <c r="AR44" s="467"/>
      <c r="AS44" s="467"/>
      <c r="AT44" s="467"/>
      <c r="AU44" s="467"/>
      <c r="AV44" s="467"/>
      <c r="AW44" s="467">
        <f t="shared" si="4"/>
        <v>198.59352187500002</v>
      </c>
      <c r="AX44" s="467">
        <f t="shared" si="17"/>
        <v>0</v>
      </c>
      <c r="AY44" s="467"/>
      <c r="AZ44" s="467">
        <f t="shared" si="5"/>
        <v>99.296760937500011</v>
      </c>
      <c r="BA44" s="467">
        <f t="shared" si="18"/>
        <v>0</v>
      </c>
      <c r="BB44" s="467"/>
      <c r="BC44" s="467">
        <f t="shared" si="6"/>
        <v>59.578056562500002</v>
      </c>
      <c r="BD44" s="467">
        <f t="shared" si="19"/>
        <v>0</v>
      </c>
      <c r="BE44" s="467"/>
      <c r="BF44" s="467">
        <f t="shared" si="20"/>
        <v>198.59352187500002</v>
      </c>
      <c r="BG44" s="467">
        <f t="shared" si="21"/>
        <v>0</v>
      </c>
      <c r="BH44" s="467"/>
      <c r="BI44" s="467">
        <f t="shared" si="22"/>
        <v>99.296760937500011</v>
      </c>
      <c r="BJ44" s="467">
        <f t="shared" si="23"/>
        <v>0</v>
      </c>
      <c r="BK44" s="467"/>
      <c r="BL44" s="467">
        <f t="shared" si="24"/>
        <v>59.578056562500002</v>
      </c>
      <c r="BM44" s="467">
        <f t="shared" si="25"/>
        <v>0</v>
      </c>
      <c r="BN44" s="467"/>
      <c r="BO44" s="467"/>
      <c r="BP44" s="467"/>
      <c r="BQ44" s="467"/>
      <c r="BR44" s="467"/>
      <c r="BS44" s="467"/>
      <c r="BT44" s="467"/>
      <c r="BU44" s="467"/>
      <c r="BV44" s="467"/>
      <c r="BW44" s="467"/>
      <c r="BX44" s="467"/>
      <c r="BY44" s="467"/>
      <c r="BZ44" s="467"/>
      <c r="CA44" s="467"/>
      <c r="CB44" s="467"/>
      <c r="CC44" s="467"/>
      <c r="CD44" s="467"/>
      <c r="CE44" s="467"/>
      <c r="CF44" s="467"/>
      <c r="CG44" s="467"/>
      <c r="CH44" s="467"/>
      <c r="CI44" s="467"/>
      <c r="CJ44" s="467"/>
      <c r="CK44" s="467"/>
      <c r="CL44" s="467">
        <f t="shared" si="26"/>
        <v>0</v>
      </c>
      <c r="CM44" s="467">
        <f t="shared" si="27"/>
        <v>0</v>
      </c>
      <c r="CN44" s="467">
        <f t="shared" si="28"/>
        <v>0</v>
      </c>
      <c r="CO44" s="462"/>
      <c r="CP44" s="462"/>
      <c r="CQ44" s="457"/>
      <c r="CR44" s="457"/>
      <c r="CS44" s="457"/>
    </row>
    <row r="45" spans="1:97" s="473" customFormat="1" hidden="1">
      <c r="A45" s="469"/>
      <c r="B45" s="465" t="s">
        <v>340</v>
      </c>
      <c r="C45" s="466">
        <v>5.27</v>
      </c>
      <c r="D45" s="467">
        <f t="shared" si="7"/>
        <v>163.21058249999999</v>
      </c>
      <c r="E45" s="467">
        <f t="shared" si="0"/>
        <v>204.01322812499998</v>
      </c>
      <c r="F45" s="467"/>
      <c r="G45" s="467">
        <f t="shared" si="1"/>
        <v>163.21058249999999</v>
      </c>
      <c r="H45" s="467">
        <f t="shared" si="8"/>
        <v>0</v>
      </c>
      <c r="I45" s="467"/>
      <c r="J45" s="467">
        <f t="shared" si="2"/>
        <v>81.605291249999993</v>
      </c>
      <c r="K45" s="467">
        <f t="shared" si="9"/>
        <v>0</v>
      </c>
      <c r="L45" s="467"/>
      <c r="M45" s="467">
        <f t="shared" si="3"/>
        <v>48.963174749999993</v>
      </c>
      <c r="N45" s="467">
        <f t="shared" si="10"/>
        <v>0</v>
      </c>
      <c r="O45" s="467"/>
      <c r="P45" s="467">
        <f t="shared" si="11"/>
        <v>163.21058249999999</v>
      </c>
      <c r="Q45" s="467">
        <f t="shared" si="12"/>
        <v>0</v>
      </c>
      <c r="R45" s="467"/>
      <c r="S45" s="467">
        <f t="shared" si="13"/>
        <v>81.605291249999993</v>
      </c>
      <c r="T45" s="467">
        <f t="shared" si="14"/>
        <v>0</v>
      </c>
      <c r="U45" s="467"/>
      <c r="V45" s="467">
        <f t="shared" si="15"/>
        <v>48.963174749999993</v>
      </c>
      <c r="W45" s="467">
        <f t="shared" si="16"/>
        <v>0</v>
      </c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467"/>
      <c r="AJ45" s="467"/>
      <c r="AK45" s="467"/>
      <c r="AL45" s="467"/>
      <c r="AM45" s="467"/>
      <c r="AN45" s="467"/>
      <c r="AO45" s="467"/>
      <c r="AP45" s="467"/>
      <c r="AQ45" s="467"/>
      <c r="AR45" s="467"/>
      <c r="AS45" s="467"/>
      <c r="AT45" s="467"/>
      <c r="AU45" s="467"/>
      <c r="AV45" s="467"/>
      <c r="AW45" s="467">
        <f t="shared" si="4"/>
        <v>204.01322812499998</v>
      </c>
      <c r="AX45" s="467">
        <f t="shared" si="17"/>
        <v>0</v>
      </c>
      <c r="AY45" s="467"/>
      <c r="AZ45" s="467">
        <f t="shared" si="5"/>
        <v>102.00661406249999</v>
      </c>
      <c r="BA45" s="467">
        <f t="shared" si="18"/>
        <v>0</v>
      </c>
      <c r="BB45" s="467"/>
      <c r="BC45" s="467">
        <f t="shared" si="6"/>
        <v>61.203968437499995</v>
      </c>
      <c r="BD45" s="467">
        <f t="shared" si="19"/>
        <v>0</v>
      </c>
      <c r="BE45" s="467"/>
      <c r="BF45" s="467">
        <f t="shared" si="20"/>
        <v>204.01322812499998</v>
      </c>
      <c r="BG45" s="467">
        <f t="shared" si="21"/>
        <v>0</v>
      </c>
      <c r="BH45" s="467"/>
      <c r="BI45" s="467">
        <f t="shared" si="22"/>
        <v>102.00661406249999</v>
      </c>
      <c r="BJ45" s="467">
        <f t="shared" si="23"/>
        <v>0</v>
      </c>
      <c r="BK45" s="467"/>
      <c r="BL45" s="467">
        <f t="shared" si="24"/>
        <v>61.203968437499995</v>
      </c>
      <c r="BM45" s="467">
        <f t="shared" si="25"/>
        <v>0</v>
      </c>
      <c r="BN45" s="467"/>
      <c r="BO45" s="467"/>
      <c r="BP45" s="467"/>
      <c r="BQ45" s="467"/>
      <c r="BR45" s="467"/>
      <c r="BS45" s="467"/>
      <c r="BT45" s="467"/>
      <c r="BU45" s="467"/>
      <c r="BV45" s="467"/>
      <c r="BW45" s="467"/>
      <c r="BX45" s="467"/>
      <c r="BY45" s="467"/>
      <c r="BZ45" s="467"/>
      <c r="CA45" s="467"/>
      <c r="CB45" s="467"/>
      <c r="CC45" s="467"/>
      <c r="CD45" s="467"/>
      <c r="CE45" s="467"/>
      <c r="CF45" s="467"/>
      <c r="CG45" s="467"/>
      <c r="CH45" s="467"/>
      <c r="CI45" s="467"/>
      <c r="CJ45" s="467"/>
      <c r="CK45" s="467"/>
      <c r="CL45" s="467">
        <f t="shared" si="26"/>
        <v>0</v>
      </c>
      <c r="CM45" s="467">
        <f t="shared" si="27"/>
        <v>0</v>
      </c>
      <c r="CN45" s="467">
        <f t="shared" si="28"/>
        <v>0</v>
      </c>
      <c r="CO45" s="462"/>
      <c r="CP45" s="462"/>
      <c r="CQ45" s="457"/>
      <c r="CR45" s="457"/>
      <c r="CS45" s="457"/>
    </row>
    <row r="46" spans="1:97" s="473" customFormat="1" hidden="1">
      <c r="A46" s="469"/>
      <c r="B46" s="465" t="s">
        <v>341</v>
      </c>
      <c r="C46" s="466">
        <v>5.41</v>
      </c>
      <c r="D46" s="467">
        <f t="shared" si="7"/>
        <v>167.5463475</v>
      </c>
      <c r="E46" s="467">
        <f t="shared" si="0"/>
        <v>209.432934375</v>
      </c>
      <c r="F46" s="467"/>
      <c r="G46" s="467">
        <f t="shared" si="1"/>
        <v>167.5463475</v>
      </c>
      <c r="H46" s="467">
        <f t="shared" si="8"/>
        <v>0</v>
      </c>
      <c r="I46" s="467"/>
      <c r="J46" s="467">
        <f t="shared" si="2"/>
        <v>83.773173749999998</v>
      </c>
      <c r="K46" s="467">
        <f t="shared" si="9"/>
        <v>0</v>
      </c>
      <c r="L46" s="467"/>
      <c r="M46" s="467">
        <f t="shared" si="3"/>
        <v>50.263904249999996</v>
      </c>
      <c r="N46" s="467">
        <f t="shared" si="10"/>
        <v>0</v>
      </c>
      <c r="O46" s="467"/>
      <c r="P46" s="467">
        <f t="shared" si="11"/>
        <v>167.5463475</v>
      </c>
      <c r="Q46" s="467">
        <f t="shared" si="12"/>
        <v>0</v>
      </c>
      <c r="R46" s="467"/>
      <c r="S46" s="467">
        <f t="shared" si="13"/>
        <v>83.773173749999998</v>
      </c>
      <c r="T46" s="467">
        <f t="shared" si="14"/>
        <v>0</v>
      </c>
      <c r="U46" s="467"/>
      <c r="V46" s="467">
        <f t="shared" si="15"/>
        <v>50.263904249999996</v>
      </c>
      <c r="W46" s="467">
        <f t="shared" si="16"/>
        <v>0</v>
      </c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>
        <f t="shared" si="4"/>
        <v>209.432934375</v>
      </c>
      <c r="AX46" s="467">
        <f t="shared" si="17"/>
        <v>0</v>
      </c>
      <c r="AY46" s="467"/>
      <c r="AZ46" s="467">
        <f t="shared" si="5"/>
        <v>104.7164671875</v>
      </c>
      <c r="BA46" s="467">
        <f t="shared" si="18"/>
        <v>0</v>
      </c>
      <c r="BB46" s="467"/>
      <c r="BC46" s="467">
        <f t="shared" si="6"/>
        <v>62.829880312499995</v>
      </c>
      <c r="BD46" s="467">
        <f t="shared" si="19"/>
        <v>0</v>
      </c>
      <c r="BE46" s="467"/>
      <c r="BF46" s="467">
        <f t="shared" si="20"/>
        <v>209.432934375</v>
      </c>
      <c r="BG46" s="467">
        <f t="shared" si="21"/>
        <v>0</v>
      </c>
      <c r="BH46" s="467"/>
      <c r="BI46" s="467">
        <f t="shared" si="22"/>
        <v>104.7164671875</v>
      </c>
      <c r="BJ46" s="467">
        <f t="shared" si="23"/>
        <v>0</v>
      </c>
      <c r="BK46" s="467"/>
      <c r="BL46" s="467">
        <f t="shared" si="24"/>
        <v>62.829880312499995</v>
      </c>
      <c r="BM46" s="467">
        <f t="shared" si="25"/>
        <v>0</v>
      </c>
      <c r="BN46" s="467"/>
      <c r="BO46" s="467"/>
      <c r="BP46" s="467"/>
      <c r="BQ46" s="467"/>
      <c r="BR46" s="467"/>
      <c r="BS46" s="467"/>
      <c r="BT46" s="467"/>
      <c r="BU46" s="467"/>
      <c r="BV46" s="467"/>
      <c r="BW46" s="467"/>
      <c r="BX46" s="467"/>
      <c r="BY46" s="467"/>
      <c r="BZ46" s="467"/>
      <c r="CA46" s="467"/>
      <c r="CB46" s="467"/>
      <c r="CC46" s="467"/>
      <c r="CD46" s="467"/>
      <c r="CE46" s="467"/>
      <c r="CF46" s="467"/>
      <c r="CG46" s="467"/>
      <c r="CH46" s="467"/>
      <c r="CI46" s="467"/>
      <c r="CJ46" s="467"/>
      <c r="CK46" s="467"/>
      <c r="CL46" s="467">
        <f t="shared" si="26"/>
        <v>0</v>
      </c>
      <c r="CM46" s="467">
        <f t="shared" si="27"/>
        <v>0</v>
      </c>
      <c r="CN46" s="467">
        <f t="shared" si="28"/>
        <v>0</v>
      </c>
      <c r="CO46" s="462"/>
      <c r="CP46" s="462"/>
      <c r="CQ46" s="457"/>
      <c r="CR46" s="457"/>
      <c r="CS46" s="457"/>
    </row>
    <row r="47" spans="1:97" s="473" customFormat="1" hidden="1">
      <c r="A47" s="469"/>
      <c r="B47" s="465" t="s">
        <v>342</v>
      </c>
      <c r="C47" s="466">
        <v>5.57</v>
      </c>
      <c r="D47" s="467">
        <f t="shared" si="7"/>
        <v>172.5015075</v>
      </c>
      <c r="E47" s="467">
        <f t="shared" si="0"/>
        <v>215.626884375</v>
      </c>
      <c r="F47" s="467"/>
      <c r="G47" s="467">
        <f t="shared" si="1"/>
        <v>172.5015075</v>
      </c>
      <c r="H47" s="467">
        <f t="shared" si="8"/>
        <v>0</v>
      </c>
      <c r="I47" s="467"/>
      <c r="J47" s="467">
        <f t="shared" si="2"/>
        <v>86.250753750000001</v>
      </c>
      <c r="K47" s="467">
        <f t="shared" si="9"/>
        <v>0</v>
      </c>
      <c r="L47" s="467"/>
      <c r="M47" s="467">
        <f t="shared" si="3"/>
        <v>51.750452250000002</v>
      </c>
      <c r="N47" s="467">
        <f t="shared" si="10"/>
        <v>0</v>
      </c>
      <c r="O47" s="467"/>
      <c r="P47" s="467">
        <f t="shared" si="11"/>
        <v>172.5015075</v>
      </c>
      <c r="Q47" s="467">
        <f t="shared" si="12"/>
        <v>0</v>
      </c>
      <c r="R47" s="467"/>
      <c r="S47" s="467">
        <f t="shared" si="13"/>
        <v>86.250753750000001</v>
      </c>
      <c r="T47" s="467">
        <f t="shared" si="14"/>
        <v>0</v>
      </c>
      <c r="U47" s="467"/>
      <c r="V47" s="467">
        <f t="shared" si="15"/>
        <v>51.750452250000002</v>
      </c>
      <c r="W47" s="467">
        <f t="shared" si="16"/>
        <v>0</v>
      </c>
      <c r="X47" s="467"/>
      <c r="Y47" s="467"/>
      <c r="Z47" s="467"/>
      <c r="AA47" s="467"/>
      <c r="AB47" s="467"/>
      <c r="AC47" s="467"/>
      <c r="AD47" s="467"/>
      <c r="AE47" s="467"/>
      <c r="AF47" s="467"/>
      <c r="AG47" s="467"/>
      <c r="AH47" s="467"/>
      <c r="AI47" s="467"/>
      <c r="AJ47" s="467"/>
      <c r="AK47" s="467"/>
      <c r="AL47" s="467"/>
      <c r="AM47" s="467"/>
      <c r="AN47" s="467"/>
      <c r="AO47" s="467"/>
      <c r="AP47" s="467"/>
      <c r="AQ47" s="467"/>
      <c r="AR47" s="467"/>
      <c r="AS47" s="467"/>
      <c r="AT47" s="467"/>
      <c r="AU47" s="467"/>
      <c r="AV47" s="467"/>
      <c r="AW47" s="467">
        <f t="shared" si="4"/>
        <v>215.626884375</v>
      </c>
      <c r="AX47" s="467">
        <f t="shared" si="17"/>
        <v>0</v>
      </c>
      <c r="AY47" s="467"/>
      <c r="AZ47" s="467">
        <f t="shared" si="5"/>
        <v>107.8134421875</v>
      </c>
      <c r="BA47" s="467">
        <f t="shared" si="18"/>
        <v>0</v>
      </c>
      <c r="BB47" s="467"/>
      <c r="BC47" s="467">
        <f t="shared" si="6"/>
        <v>64.688065312500001</v>
      </c>
      <c r="BD47" s="467">
        <f t="shared" si="19"/>
        <v>0</v>
      </c>
      <c r="BE47" s="467"/>
      <c r="BF47" s="467">
        <f t="shared" si="20"/>
        <v>215.626884375</v>
      </c>
      <c r="BG47" s="467">
        <f t="shared" si="21"/>
        <v>0</v>
      </c>
      <c r="BH47" s="467"/>
      <c r="BI47" s="467">
        <f t="shared" si="22"/>
        <v>107.8134421875</v>
      </c>
      <c r="BJ47" s="467">
        <f t="shared" si="23"/>
        <v>0</v>
      </c>
      <c r="BK47" s="467"/>
      <c r="BL47" s="467">
        <f t="shared" si="24"/>
        <v>64.688065312500001</v>
      </c>
      <c r="BM47" s="467">
        <f t="shared" si="25"/>
        <v>0</v>
      </c>
      <c r="BN47" s="467"/>
      <c r="BO47" s="467"/>
      <c r="BP47" s="467"/>
      <c r="BQ47" s="467"/>
      <c r="BR47" s="467"/>
      <c r="BS47" s="467"/>
      <c r="BT47" s="467"/>
      <c r="BU47" s="467"/>
      <c r="BV47" s="467"/>
      <c r="BW47" s="467"/>
      <c r="BX47" s="467"/>
      <c r="BY47" s="467"/>
      <c r="BZ47" s="467"/>
      <c r="CA47" s="467"/>
      <c r="CB47" s="467"/>
      <c r="CC47" s="467"/>
      <c r="CD47" s="467"/>
      <c r="CE47" s="467"/>
      <c r="CF47" s="467"/>
      <c r="CG47" s="467"/>
      <c r="CH47" s="467"/>
      <c r="CI47" s="467"/>
      <c r="CJ47" s="467"/>
      <c r="CK47" s="467"/>
      <c r="CL47" s="467">
        <f t="shared" si="26"/>
        <v>0</v>
      </c>
      <c r="CM47" s="467">
        <f t="shared" si="27"/>
        <v>0</v>
      </c>
      <c r="CN47" s="467">
        <f t="shared" si="28"/>
        <v>0</v>
      </c>
      <c r="CO47" s="462"/>
      <c r="CP47" s="462"/>
      <c r="CQ47" s="457"/>
      <c r="CR47" s="457"/>
      <c r="CS47" s="457"/>
    </row>
    <row r="48" spans="1:97" s="473" customFormat="1" hidden="1">
      <c r="A48" s="469" t="s">
        <v>410</v>
      </c>
      <c r="B48" s="471" t="s">
        <v>343</v>
      </c>
      <c r="C48" s="466">
        <v>5.72</v>
      </c>
      <c r="D48" s="467">
        <f t="shared" si="7"/>
        <v>177.14697000000001</v>
      </c>
      <c r="E48" s="467">
        <f t="shared" si="0"/>
        <v>221.43371250000001</v>
      </c>
      <c r="F48" s="467"/>
      <c r="G48" s="467">
        <f t="shared" si="1"/>
        <v>177.14697000000001</v>
      </c>
      <c r="H48" s="467">
        <f t="shared" si="8"/>
        <v>0</v>
      </c>
      <c r="I48" s="467"/>
      <c r="J48" s="467">
        <f t="shared" si="2"/>
        <v>88.573485000000005</v>
      </c>
      <c r="K48" s="467">
        <f t="shared" si="9"/>
        <v>0</v>
      </c>
      <c r="L48" s="467"/>
      <c r="M48" s="467">
        <f t="shared" si="3"/>
        <v>53.144091000000003</v>
      </c>
      <c r="N48" s="467">
        <f t="shared" si="10"/>
        <v>0</v>
      </c>
      <c r="O48" s="467"/>
      <c r="P48" s="467">
        <f t="shared" si="11"/>
        <v>177.14697000000001</v>
      </c>
      <c r="Q48" s="467">
        <f t="shared" si="12"/>
        <v>0</v>
      </c>
      <c r="R48" s="467"/>
      <c r="S48" s="467">
        <f t="shared" si="13"/>
        <v>88.573485000000005</v>
      </c>
      <c r="T48" s="467">
        <f t="shared" si="14"/>
        <v>0</v>
      </c>
      <c r="U48" s="467"/>
      <c r="V48" s="467">
        <f t="shared" si="15"/>
        <v>53.144091000000003</v>
      </c>
      <c r="W48" s="467">
        <f t="shared" si="16"/>
        <v>0</v>
      </c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7"/>
      <c r="AI48" s="467"/>
      <c r="AJ48" s="467"/>
      <c r="AK48" s="467"/>
      <c r="AL48" s="467"/>
      <c r="AM48" s="467"/>
      <c r="AN48" s="467"/>
      <c r="AO48" s="467"/>
      <c r="AP48" s="467"/>
      <c r="AQ48" s="467"/>
      <c r="AR48" s="467"/>
      <c r="AS48" s="467"/>
      <c r="AT48" s="467"/>
      <c r="AU48" s="467"/>
      <c r="AV48" s="467"/>
      <c r="AW48" s="467">
        <f t="shared" si="4"/>
        <v>221.43371250000001</v>
      </c>
      <c r="AX48" s="467">
        <f t="shared" si="17"/>
        <v>0</v>
      </c>
      <c r="AY48" s="467"/>
      <c r="AZ48" s="467">
        <f t="shared" si="5"/>
        <v>110.71685625000001</v>
      </c>
      <c r="BA48" s="467">
        <f t="shared" si="18"/>
        <v>0</v>
      </c>
      <c r="BB48" s="467"/>
      <c r="BC48" s="467">
        <f t="shared" si="6"/>
        <v>66.430113750000004</v>
      </c>
      <c r="BD48" s="467">
        <f t="shared" si="19"/>
        <v>0</v>
      </c>
      <c r="BE48" s="467"/>
      <c r="BF48" s="467">
        <f t="shared" si="20"/>
        <v>221.43371250000001</v>
      </c>
      <c r="BG48" s="467">
        <f t="shared" si="21"/>
        <v>0</v>
      </c>
      <c r="BH48" s="467"/>
      <c r="BI48" s="467">
        <f t="shared" si="22"/>
        <v>110.71685625000001</v>
      </c>
      <c r="BJ48" s="467">
        <f t="shared" si="23"/>
        <v>0</v>
      </c>
      <c r="BK48" s="467"/>
      <c r="BL48" s="467">
        <f t="shared" si="24"/>
        <v>66.430113750000004</v>
      </c>
      <c r="BM48" s="467">
        <f t="shared" si="25"/>
        <v>0</v>
      </c>
      <c r="BN48" s="467"/>
      <c r="BO48" s="467"/>
      <c r="BP48" s="467"/>
      <c r="BQ48" s="467"/>
      <c r="BR48" s="467"/>
      <c r="BS48" s="467"/>
      <c r="BT48" s="467"/>
      <c r="BU48" s="467"/>
      <c r="BV48" s="467"/>
      <c r="BW48" s="467"/>
      <c r="BX48" s="467"/>
      <c r="BY48" s="467"/>
      <c r="BZ48" s="467"/>
      <c r="CA48" s="467"/>
      <c r="CB48" s="467"/>
      <c r="CC48" s="467"/>
      <c r="CD48" s="467"/>
      <c r="CE48" s="467"/>
      <c r="CF48" s="467"/>
      <c r="CG48" s="467"/>
      <c r="CH48" s="467"/>
      <c r="CI48" s="467"/>
      <c r="CJ48" s="467"/>
      <c r="CK48" s="467"/>
      <c r="CL48" s="467">
        <f t="shared" si="26"/>
        <v>0</v>
      </c>
      <c r="CM48" s="467">
        <f t="shared" si="27"/>
        <v>0</v>
      </c>
      <c r="CN48" s="467">
        <f t="shared" si="28"/>
        <v>0</v>
      </c>
      <c r="CO48" s="462"/>
      <c r="CP48" s="462"/>
      <c r="CQ48" s="457"/>
      <c r="CR48" s="457"/>
      <c r="CS48" s="457"/>
    </row>
    <row r="49" spans="1:97" s="473" customFormat="1" hidden="1">
      <c r="A49" s="469"/>
      <c r="B49" s="465" t="s">
        <v>344</v>
      </c>
      <c r="C49" s="466">
        <v>5.89</v>
      </c>
      <c r="D49" s="467">
        <f t="shared" si="7"/>
        <v>182.41182749999999</v>
      </c>
      <c r="E49" s="467">
        <f t="shared" si="0"/>
        <v>228.01478437499998</v>
      </c>
      <c r="F49" s="467"/>
      <c r="G49" s="467">
        <f t="shared" si="1"/>
        <v>182.41182749999999</v>
      </c>
      <c r="H49" s="467">
        <f t="shared" si="8"/>
        <v>0</v>
      </c>
      <c r="I49" s="467"/>
      <c r="J49" s="467">
        <f t="shared" si="2"/>
        <v>91.205913749999993</v>
      </c>
      <c r="K49" s="467">
        <f t="shared" si="9"/>
        <v>0</v>
      </c>
      <c r="L49" s="467"/>
      <c r="M49" s="467">
        <f t="shared" si="3"/>
        <v>54.723548249999993</v>
      </c>
      <c r="N49" s="467">
        <f t="shared" si="10"/>
        <v>0</v>
      </c>
      <c r="O49" s="467"/>
      <c r="P49" s="467">
        <f t="shared" si="11"/>
        <v>182.41182749999999</v>
      </c>
      <c r="Q49" s="467">
        <f t="shared" si="12"/>
        <v>0</v>
      </c>
      <c r="R49" s="467"/>
      <c r="S49" s="467">
        <f t="shared" si="13"/>
        <v>91.205913749999993</v>
      </c>
      <c r="T49" s="467">
        <f t="shared" si="14"/>
        <v>0</v>
      </c>
      <c r="U49" s="467"/>
      <c r="V49" s="467">
        <f t="shared" si="15"/>
        <v>54.723548249999993</v>
      </c>
      <c r="W49" s="467">
        <f t="shared" si="16"/>
        <v>0</v>
      </c>
      <c r="X49" s="467"/>
      <c r="Y49" s="467"/>
      <c r="Z49" s="467"/>
      <c r="AA49" s="467"/>
      <c r="AB49" s="467"/>
      <c r="AC49" s="467"/>
      <c r="AD49" s="467"/>
      <c r="AE49" s="467"/>
      <c r="AF49" s="467"/>
      <c r="AG49" s="467"/>
      <c r="AH49" s="467"/>
      <c r="AI49" s="467"/>
      <c r="AJ49" s="467"/>
      <c r="AK49" s="467"/>
      <c r="AL49" s="467"/>
      <c r="AM49" s="467"/>
      <c r="AN49" s="467"/>
      <c r="AO49" s="467"/>
      <c r="AP49" s="467"/>
      <c r="AQ49" s="467"/>
      <c r="AR49" s="467"/>
      <c r="AS49" s="467"/>
      <c r="AT49" s="467"/>
      <c r="AU49" s="467"/>
      <c r="AV49" s="467"/>
      <c r="AW49" s="467">
        <f t="shared" si="4"/>
        <v>228.01478437499998</v>
      </c>
      <c r="AX49" s="467">
        <f t="shared" si="17"/>
        <v>0</v>
      </c>
      <c r="AY49" s="467"/>
      <c r="AZ49" s="467">
        <f t="shared" si="5"/>
        <v>114.00739218749999</v>
      </c>
      <c r="BA49" s="467">
        <f t="shared" si="18"/>
        <v>0</v>
      </c>
      <c r="BB49" s="467"/>
      <c r="BC49" s="467">
        <f t="shared" si="6"/>
        <v>68.404435312499984</v>
      </c>
      <c r="BD49" s="467">
        <f t="shared" si="19"/>
        <v>0</v>
      </c>
      <c r="BE49" s="467"/>
      <c r="BF49" s="467">
        <f t="shared" si="20"/>
        <v>228.01478437499998</v>
      </c>
      <c r="BG49" s="467">
        <f t="shared" si="21"/>
        <v>0</v>
      </c>
      <c r="BH49" s="467"/>
      <c r="BI49" s="467">
        <f t="shared" si="22"/>
        <v>114.00739218749999</v>
      </c>
      <c r="BJ49" s="467">
        <f t="shared" si="23"/>
        <v>0</v>
      </c>
      <c r="BK49" s="467"/>
      <c r="BL49" s="467">
        <f t="shared" si="24"/>
        <v>68.404435312499984</v>
      </c>
      <c r="BM49" s="467">
        <f t="shared" si="25"/>
        <v>0</v>
      </c>
      <c r="BN49" s="467"/>
      <c r="BO49" s="467"/>
      <c r="BP49" s="467"/>
      <c r="BQ49" s="467"/>
      <c r="BR49" s="467"/>
      <c r="BS49" s="467"/>
      <c r="BT49" s="467"/>
      <c r="BU49" s="467"/>
      <c r="BV49" s="467"/>
      <c r="BW49" s="467"/>
      <c r="BX49" s="467"/>
      <c r="BY49" s="467"/>
      <c r="BZ49" s="467"/>
      <c r="CA49" s="467"/>
      <c r="CB49" s="467"/>
      <c r="CC49" s="467"/>
      <c r="CD49" s="467"/>
      <c r="CE49" s="467"/>
      <c r="CF49" s="467"/>
      <c r="CG49" s="467"/>
      <c r="CH49" s="467"/>
      <c r="CI49" s="467"/>
      <c r="CJ49" s="467"/>
      <c r="CK49" s="467"/>
      <c r="CL49" s="467">
        <f t="shared" si="26"/>
        <v>0</v>
      </c>
      <c r="CM49" s="467">
        <f t="shared" si="27"/>
        <v>0</v>
      </c>
      <c r="CN49" s="467">
        <f t="shared" si="28"/>
        <v>0</v>
      </c>
      <c r="CO49" s="462"/>
      <c r="CP49" s="462"/>
      <c r="CQ49" s="457"/>
      <c r="CR49" s="457"/>
      <c r="CS49" s="457"/>
    </row>
    <row r="50" spans="1:97" s="473" customFormat="1" hidden="1">
      <c r="A50" s="469"/>
      <c r="B50" s="465" t="s">
        <v>345</v>
      </c>
      <c r="C50" s="466">
        <v>6.05</v>
      </c>
      <c r="D50" s="467">
        <f t="shared" si="7"/>
        <v>187.36698749999999</v>
      </c>
      <c r="E50" s="467">
        <f t="shared" si="0"/>
        <v>234.20873437500001</v>
      </c>
      <c r="F50" s="467"/>
      <c r="G50" s="467">
        <f t="shared" si="1"/>
        <v>187.36698749999999</v>
      </c>
      <c r="H50" s="467">
        <f t="shared" si="8"/>
        <v>0</v>
      </c>
      <c r="I50" s="467"/>
      <c r="J50" s="467">
        <f t="shared" si="2"/>
        <v>93.683493749999997</v>
      </c>
      <c r="K50" s="467">
        <f t="shared" si="9"/>
        <v>0</v>
      </c>
      <c r="L50" s="467"/>
      <c r="M50" s="467">
        <f t="shared" si="3"/>
        <v>56.210096249999999</v>
      </c>
      <c r="N50" s="467">
        <f t="shared" si="10"/>
        <v>0</v>
      </c>
      <c r="O50" s="467"/>
      <c r="P50" s="467">
        <f t="shared" si="11"/>
        <v>187.36698749999999</v>
      </c>
      <c r="Q50" s="467">
        <f t="shared" si="12"/>
        <v>0</v>
      </c>
      <c r="R50" s="467"/>
      <c r="S50" s="467">
        <f t="shared" si="13"/>
        <v>93.683493749999997</v>
      </c>
      <c r="T50" s="467">
        <f t="shared" si="14"/>
        <v>0</v>
      </c>
      <c r="U50" s="467"/>
      <c r="V50" s="467">
        <f t="shared" si="15"/>
        <v>56.210096249999999</v>
      </c>
      <c r="W50" s="467">
        <f t="shared" si="16"/>
        <v>0</v>
      </c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/>
      <c r="AM50" s="467"/>
      <c r="AN50" s="467"/>
      <c r="AO50" s="467"/>
      <c r="AP50" s="467"/>
      <c r="AQ50" s="467"/>
      <c r="AR50" s="467"/>
      <c r="AS50" s="467"/>
      <c r="AT50" s="467"/>
      <c r="AU50" s="467"/>
      <c r="AV50" s="467"/>
      <c r="AW50" s="467">
        <f t="shared" si="4"/>
        <v>234.20873437500001</v>
      </c>
      <c r="AX50" s="467">
        <f t="shared" si="17"/>
        <v>0</v>
      </c>
      <c r="AY50" s="467"/>
      <c r="AZ50" s="467">
        <f t="shared" si="5"/>
        <v>117.1043671875</v>
      </c>
      <c r="BA50" s="467">
        <f t="shared" si="18"/>
        <v>0</v>
      </c>
      <c r="BB50" s="467"/>
      <c r="BC50" s="467">
        <f t="shared" si="6"/>
        <v>70.262620312500005</v>
      </c>
      <c r="BD50" s="467">
        <f t="shared" si="19"/>
        <v>0</v>
      </c>
      <c r="BE50" s="467"/>
      <c r="BF50" s="467">
        <f t="shared" si="20"/>
        <v>234.20873437500001</v>
      </c>
      <c r="BG50" s="467">
        <f t="shared" si="21"/>
        <v>0</v>
      </c>
      <c r="BH50" s="467"/>
      <c r="BI50" s="467">
        <f t="shared" si="22"/>
        <v>117.1043671875</v>
      </c>
      <c r="BJ50" s="467">
        <f t="shared" si="23"/>
        <v>0</v>
      </c>
      <c r="BK50" s="467"/>
      <c r="BL50" s="467">
        <f t="shared" si="24"/>
        <v>70.262620312500005</v>
      </c>
      <c r="BM50" s="467">
        <f t="shared" si="25"/>
        <v>0</v>
      </c>
      <c r="BN50" s="467"/>
      <c r="BO50" s="467"/>
      <c r="BP50" s="467"/>
      <c r="BQ50" s="467"/>
      <c r="BR50" s="467"/>
      <c r="BS50" s="467"/>
      <c r="BT50" s="467"/>
      <c r="BU50" s="467"/>
      <c r="BV50" s="467"/>
      <c r="BW50" s="467"/>
      <c r="BX50" s="467"/>
      <c r="BY50" s="467"/>
      <c r="BZ50" s="467"/>
      <c r="CA50" s="467"/>
      <c r="CB50" s="467"/>
      <c r="CC50" s="467"/>
      <c r="CD50" s="467"/>
      <c r="CE50" s="467"/>
      <c r="CF50" s="467"/>
      <c r="CG50" s="467"/>
      <c r="CH50" s="467"/>
      <c r="CI50" s="467"/>
      <c r="CJ50" s="467"/>
      <c r="CK50" s="467"/>
      <c r="CL50" s="467">
        <f t="shared" si="26"/>
        <v>0</v>
      </c>
      <c r="CM50" s="467">
        <f t="shared" si="27"/>
        <v>0</v>
      </c>
      <c r="CN50" s="467">
        <f t="shared" si="28"/>
        <v>0</v>
      </c>
      <c r="CO50" s="462"/>
      <c r="CP50" s="462"/>
      <c r="CQ50" s="457"/>
      <c r="CR50" s="457"/>
      <c r="CS50" s="457"/>
    </row>
    <row r="51" spans="1:97" s="473" customFormat="1" hidden="1">
      <c r="A51" s="474"/>
      <c r="B51" s="475" t="s">
        <v>346</v>
      </c>
      <c r="C51" s="466">
        <v>6.22</v>
      </c>
      <c r="D51" s="467">
        <f t="shared" si="7"/>
        <v>192.631845</v>
      </c>
      <c r="E51" s="467">
        <f t="shared" si="0"/>
        <v>240.78980625</v>
      </c>
      <c r="F51" s="467"/>
      <c r="G51" s="467">
        <f t="shared" si="1"/>
        <v>192.631845</v>
      </c>
      <c r="H51" s="467">
        <f t="shared" si="8"/>
        <v>0</v>
      </c>
      <c r="I51" s="467"/>
      <c r="J51" s="467">
        <f t="shared" si="2"/>
        <v>96.315922499999999</v>
      </c>
      <c r="K51" s="467">
        <f t="shared" si="9"/>
        <v>0</v>
      </c>
      <c r="L51" s="467"/>
      <c r="M51" s="467">
        <f t="shared" si="3"/>
        <v>57.789553499999997</v>
      </c>
      <c r="N51" s="467">
        <f t="shared" si="10"/>
        <v>0</v>
      </c>
      <c r="O51" s="467"/>
      <c r="P51" s="467">
        <f t="shared" si="11"/>
        <v>192.631845</v>
      </c>
      <c r="Q51" s="467">
        <f t="shared" si="12"/>
        <v>0</v>
      </c>
      <c r="R51" s="467"/>
      <c r="S51" s="467">
        <f t="shared" si="13"/>
        <v>96.315922499999999</v>
      </c>
      <c r="T51" s="467">
        <f t="shared" si="14"/>
        <v>0</v>
      </c>
      <c r="U51" s="467"/>
      <c r="V51" s="467">
        <f t="shared" si="15"/>
        <v>57.789553499999997</v>
      </c>
      <c r="W51" s="467">
        <f t="shared" si="16"/>
        <v>0</v>
      </c>
      <c r="X51" s="467"/>
      <c r="Y51" s="467"/>
      <c r="Z51" s="467"/>
      <c r="AA51" s="467"/>
      <c r="AB51" s="467"/>
      <c r="AC51" s="467"/>
      <c r="AD51" s="467"/>
      <c r="AE51" s="467"/>
      <c r="AF51" s="467"/>
      <c r="AG51" s="467"/>
      <c r="AH51" s="467"/>
      <c r="AI51" s="467"/>
      <c r="AJ51" s="467"/>
      <c r="AK51" s="467"/>
      <c r="AL51" s="467"/>
      <c r="AM51" s="467"/>
      <c r="AN51" s="467"/>
      <c r="AO51" s="467"/>
      <c r="AP51" s="467"/>
      <c r="AQ51" s="467"/>
      <c r="AR51" s="467"/>
      <c r="AS51" s="467"/>
      <c r="AT51" s="467"/>
      <c r="AU51" s="467"/>
      <c r="AV51" s="467"/>
      <c r="AW51" s="467">
        <f t="shared" si="4"/>
        <v>240.78980625</v>
      </c>
      <c r="AX51" s="467">
        <f t="shared" si="17"/>
        <v>0</v>
      </c>
      <c r="AY51" s="467"/>
      <c r="AZ51" s="467">
        <f t="shared" si="5"/>
        <v>120.394903125</v>
      </c>
      <c r="BA51" s="467">
        <f t="shared" si="18"/>
        <v>0</v>
      </c>
      <c r="BB51" s="467"/>
      <c r="BC51" s="467">
        <f t="shared" si="6"/>
        <v>72.236941874999999</v>
      </c>
      <c r="BD51" s="467">
        <f t="shared" si="19"/>
        <v>0</v>
      </c>
      <c r="BE51" s="467"/>
      <c r="BF51" s="467">
        <f t="shared" si="20"/>
        <v>240.78980625</v>
      </c>
      <c r="BG51" s="467">
        <f t="shared" si="21"/>
        <v>0</v>
      </c>
      <c r="BH51" s="467"/>
      <c r="BI51" s="467">
        <f t="shared" si="22"/>
        <v>120.394903125</v>
      </c>
      <c r="BJ51" s="467">
        <f t="shared" si="23"/>
        <v>0</v>
      </c>
      <c r="BK51" s="467"/>
      <c r="BL51" s="467">
        <f t="shared" si="24"/>
        <v>72.236941874999999</v>
      </c>
      <c r="BM51" s="467">
        <f t="shared" si="25"/>
        <v>0</v>
      </c>
      <c r="BN51" s="467"/>
      <c r="BO51" s="467"/>
      <c r="BP51" s="467"/>
      <c r="BQ51" s="467"/>
      <c r="BR51" s="467"/>
      <c r="BS51" s="467"/>
      <c r="BT51" s="467"/>
      <c r="BU51" s="467"/>
      <c r="BV51" s="467"/>
      <c r="BW51" s="467"/>
      <c r="BX51" s="467"/>
      <c r="BY51" s="467"/>
      <c r="BZ51" s="467"/>
      <c r="CA51" s="467"/>
      <c r="CB51" s="467"/>
      <c r="CC51" s="467"/>
      <c r="CD51" s="467"/>
      <c r="CE51" s="467"/>
      <c r="CF51" s="467"/>
      <c r="CG51" s="467"/>
      <c r="CH51" s="467"/>
      <c r="CI51" s="467"/>
      <c r="CJ51" s="467"/>
      <c r="CK51" s="467"/>
      <c r="CL51" s="467">
        <f t="shared" si="26"/>
        <v>0</v>
      </c>
      <c r="CM51" s="467">
        <f t="shared" si="27"/>
        <v>0</v>
      </c>
      <c r="CN51" s="467">
        <f t="shared" si="28"/>
        <v>0</v>
      </c>
      <c r="CO51" s="462"/>
      <c r="CP51" s="462"/>
      <c r="CQ51" s="457"/>
      <c r="CR51" s="457"/>
      <c r="CS51" s="457"/>
    </row>
    <row r="52" spans="1:97" s="473" customFormat="1" hidden="1">
      <c r="A52" s="464"/>
      <c r="B52" s="465" t="s">
        <v>53</v>
      </c>
      <c r="C52" s="466">
        <v>4.8600000000000003</v>
      </c>
      <c r="D52" s="467">
        <f t="shared" si="7"/>
        <v>150.51298500000001</v>
      </c>
      <c r="E52" s="467">
        <f t="shared" si="0"/>
        <v>188.14123125000003</v>
      </c>
      <c r="F52" s="467"/>
      <c r="G52" s="467">
        <f t="shared" si="1"/>
        <v>150.51298500000001</v>
      </c>
      <c r="H52" s="467">
        <f t="shared" si="8"/>
        <v>0</v>
      </c>
      <c r="I52" s="467"/>
      <c r="J52" s="467">
        <f t="shared" si="2"/>
        <v>75.256492500000007</v>
      </c>
      <c r="K52" s="467">
        <f t="shared" si="9"/>
        <v>0</v>
      </c>
      <c r="L52" s="467"/>
      <c r="M52" s="467">
        <f t="shared" si="3"/>
        <v>45.153895500000004</v>
      </c>
      <c r="N52" s="467">
        <f t="shared" si="10"/>
        <v>0</v>
      </c>
      <c r="O52" s="467"/>
      <c r="P52" s="467">
        <f t="shared" si="11"/>
        <v>150.51298500000001</v>
      </c>
      <c r="Q52" s="467">
        <f t="shared" si="12"/>
        <v>0</v>
      </c>
      <c r="R52" s="467"/>
      <c r="S52" s="467">
        <f t="shared" si="13"/>
        <v>75.256492500000007</v>
      </c>
      <c r="T52" s="467">
        <f t="shared" si="14"/>
        <v>0</v>
      </c>
      <c r="U52" s="467"/>
      <c r="V52" s="467">
        <f t="shared" si="15"/>
        <v>45.153895500000004</v>
      </c>
      <c r="W52" s="467">
        <f t="shared" si="16"/>
        <v>0</v>
      </c>
      <c r="X52" s="467"/>
      <c r="Y52" s="467"/>
      <c r="Z52" s="467"/>
      <c r="AA52" s="467"/>
      <c r="AB52" s="467"/>
      <c r="AC52" s="467"/>
      <c r="AD52" s="467"/>
      <c r="AE52" s="467"/>
      <c r="AF52" s="467"/>
      <c r="AG52" s="467"/>
      <c r="AH52" s="467"/>
      <c r="AI52" s="467"/>
      <c r="AJ52" s="467"/>
      <c r="AK52" s="467"/>
      <c r="AL52" s="467"/>
      <c r="AM52" s="467"/>
      <c r="AN52" s="467"/>
      <c r="AO52" s="467"/>
      <c r="AP52" s="467"/>
      <c r="AQ52" s="467"/>
      <c r="AR52" s="467"/>
      <c r="AS52" s="467"/>
      <c r="AT52" s="467"/>
      <c r="AU52" s="467"/>
      <c r="AV52" s="467"/>
      <c r="AW52" s="467">
        <f t="shared" si="4"/>
        <v>188.14123125000003</v>
      </c>
      <c r="AX52" s="467">
        <f t="shared" si="17"/>
        <v>0</v>
      </c>
      <c r="AY52" s="467"/>
      <c r="AZ52" s="467">
        <f t="shared" si="5"/>
        <v>94.070615625000016</v>
      </c>
      <c r="BA52" s="467">
        <f t="shared" si="18"/>
        <v>0</v>
      </c>
      <c r="BB52" s="467"/>
      <c r="BC52" s="467">
        <f t="shared" si="6"/>
        <v>56.442369375000006</v>
      </c>
      <c r="BD52" s="467">
        <f t="shared" si="19"/>
        <v>0</v>
      </c>
      <c r="BE52" s="467"/>
      <c r="BF52" s="467">
        <f t="shared" si="20"/>
        <v>188.14123125000003</v>
      </c>
      <c r="BG52" s="467">
        <f t="shared" si="21"/>
        <v>0</v>
      </c>
      <c r="BH52" s="467"/>
      <c r="BI52" s="467">
        <f t="shared" si="22"/>
        <v>94.070615625000016</v>
      </c>
      <c r="BJ52" s="467">
        <f t="shared" si="23"/>
        <v>0</v>
      </c>
      <c r="BK52" s="467"/>
      <c r="BL52" s="467">
        <f t="shared" si="24"/>
        <v>56.442369375000006</v>
      </c>
      <c r="BM52" s="467">
        <f t="shared" si="25"/>
        <v>0</v>
      </c>
      <c r="BN52" s="467"/>
      <c r="BO52" s="467"/>
      <c r="BP52" s="467"/>
      <c r="BQ52" s="467"/>
      <c r="BR52" s="467"/>
      <c r="BS52" s="467"/>
      <c r="BT52" s="467"/>
      <c r="BU52" s="467"/>
      <c r="BV52" s="467"/>
      <c r="BW52" s="467"/>
      <c r="BX52" s="467"/>
      <c r="BY52" s="467"/>
      <c r="BZ52" s="467"/>
      <c r="CA52" s="467"/>
      <c r="CB52" s="467"/>
      <c r="CC52" s="467"/>
      <c r="CD52" s="467"/>
      <c r="CE52" s="467"/>
      <c r="CF52" s="467"/>
      <c r="CG52" s="467"/>
      <c r="CH52" s="467"/>
      <c r="CI52" s="467"/>
      <c r="CJ52" s="467"/>
      <c r="CK52" s="467"/>
      <c r="CL52" s="467">
        <f t="shared" si="26"/>
        <v>0</v>
      </c>
      <c r="CM52" s="467">
        <f t="shared" si="27"/>
        <v>0</v>
      </c>
      <c r="CN52" s="467">
        <f>CL52*12+CM52*4</f>
        <v>0</v>
      </c>
      <c r="CO52" s="462"/>
      <c r="CP52" s="462"/>
      <c r="CQ52" s="457"/>
      <c r="CR52" s="457"/>
      <c r="CS52" s="457"/>
    </row>
    <row r="53" spans="1:97" s="473" customFormat="1" hidden="1">
      <c r="A53" s="469"/>
      <c r="B53" s="465" t="s">
        <v>340</v>
      </c>
      <c r="C53" s="466">
        <v>5.01</v>
      </c>
      <c r="D53" s="467">
        <f t="shared" si="7"/>
        <v>155.15844750000002</v>
      </c>
      <c r="E53" s="467">
        <f t="shared" si="0"/>
        <v>193.94805937500001</v>
      </c>
      <c r="F53" s="467"/>
      <c r="G53" s="467">
        <f t="shared" si="1"/>
        <v>155.15844750000002</v>
      </c>
      <c r="H53" s="467">
        <f t="shared" si="8"/>
        <v>0</v>
      </c>
      <c r="I53" s="467"/>
      <c r="J53" s="467">
        <f t="shared" si="2"/>
        <v>77.579223750000011</v>
      </c>
      <c r="K53" s="467">
        <f t="shared" si="9"/>
        <v>0</v>
      </c>
      <c r="L53" s="467"/>
      <c r="M53" s="467">
        <f t="shared" si="3"/>
        <v>46.547534250000005</v>
      </c>
      <c r="N53" s="467">
        <f t="shared" si="10"/>
        <v>0</v>
      </c>
      <c r="O53" s="467"/>
      <c r="P53" s="467">
        <f t="shared" si="11"/>
        <v>155.15844750000002</v>
      </c>
      <c r="Q53" s="467">
        <f t="shared" si="12"/>
        <v>0</v>
      </c>
      <c r="R53" s="467"/>
      <c r="S53" s="467">
        <f t="shared" si="13"/>
        <v>77.579223750000011</v>
      </c>
      <c r="T53" s="467">
        <f t="shared" si="14"/>
        <v>0</v>
      </c>
      <c r="U53" s="467"/>
      <c r="V53" s="467">
        <f t="shared" si="15"/>
        <v>46.547534250000005</v>
      </c>
      <c r="W53" s="467">
        <f t="shared" si="16"/>
        <v>0</v>
      </c>
      <c r="X53" s="467"/>
      <c r="Y53" s="467"/>
      <c r="Z53" s="467"/>
      <c r="AA53" s="467"/>
      <c r="AB53" s="467"/>
      <c r="AC53" s="467"/>
      <c r="AD53" s="467"/>
      <c r="AE53" s="467"/>
      <c r="AF53" s="467"/>
      <c r="AG53" s="467"/>
      <c r="AH53" s="467"/>
      <c r="AI53" s="467"/>
      <c r="AJ53" s="467"/>
      <c r="AK53" s="467"/>
      <c r="AL53" s="467"/>
      <c r="AM53" s="467"/>
      <c r="AN53" s="467"/>
      <c r="AO53" s="467"/>
      <c r="AP53" s="467"/>
      <c r="AQ53" s="467"/>
      <c r="AR53" s="467"/>
      <c r="AS53" s="467"/>
      <c r="AT53" s="467"/>
      <c r="AU53" s="467"/>
      <c r="AV53" s="467"/>
      <c r="AW53" s="467">
        <f t="shared" si="4"/>
        <v>193.94805937500001</v>
      </c>
      <c r="AX53" s="467">
        <f t="shared" si="17"/>
        <v>0</v>
      </c>
      <c r="AY53" s="467"/>
      <c r="AZ53" s="467">
        <f t="shared" si="5"/>
        <v>96.974029687500007</v>
      </c>
      <c r="BA53" s="467">
        <f t="shared" si="18"/>
        <v>0</v>
      </c>
      <c r="BB53" s="467"/>
      <c r="BC53" s="467">
        <f t="shared" si="6"/>
        <v>58.184417812500001</v>
      </c>
      <c r="BD53" s="467">
        <f t="shared" si="19"/>
        <v>0</v>
      </c>
      <c r="BE53" s="467"/>
      <c r="BF53" s="467">
        <f t="shared" si="20"/>
        <v>193.94805937500001</v>
      </c>
      <c r="BG53" s="467">
        <f t="shared" si="21"/>
        <v>0</v>
      </c>
      <c r="BH53" s="467"/>
      <c r="BI53" s="467">
        <f t="shared" si="22"/>
        <v>96.974029687500007</v>
      </c>
      <c r="BJ53" s="467">
        <f t="shared" si="23"/>
        <v>0</v>
      </c>
      <c r="BK53" s="467"/>
      <c r="BL53" s="467">
        <f t="shared" si="24"/>
        <v>58.184417812500001</v>
      </c>
      <c r="BM53" s="467">
        <f t="shared" si="25"/>
        <v>0</v>
      </c>
      <c r="BN53" s="467"/>
      <c r="BO53" s="467"/>
      <c r="BP53" s="467"/>
      <c r="BQ53" s="467"/>
      <c r="BR53" s="467"/>
      <c r="BS53" s="467"/>
      <c r="BT53" s="467"/>
      <c r="BU53" s="467"/>
      <c r="BV53" s="467"/>
      <c r="BW53" s="467"/>
      <c r="BX53" s="467"/>
      <c r="BY53" s="467"/>
      <c r="BZ53" s="467"/>
      <c r="CA53" s="467"/>
      <c r="CB53" s="467"/>
      <c r="CC53" s="467"/>
      <c r="CD53" s="467"/>
      <c r="CE53" s="467"/>
      <c r="CF53" s="467"/>
      <c r="CG53" s="467"/>
      <c r="CH53" s="467"/>
      <c r="CI53" s="467"/>
      <c r="CJ53" s="467"/>
      <c r="CK53" s="467"/>
      <c r="CL53" s="467">
        <f t="shared" si="26"/>
        <v>0</v>
      </c>
      <c r="CM53" s="467">
        <f t="shared" si="27"/>
        <v>0</v>
      </c>
      <c r="CN53" s="467">
        <f t="shared" si="28"/>
        <v>0</v>
      </c>
      <c r="CO53" s="462"/>
      <c r="CP53" s="462"/>
      <c r="CQ53" s="457"/>
      <c r="CR53" s="457"/>
      <c r="CS53" s="457"/>
    </row>
    <row r="54" spans="1:97" s="473" customFormat="1" hidden="1">
      <c r="A54" s="469"/>
      <c r="B54" s="465" t="s">
        <v>341</v>
      </c>
      <c r="C54" s="466">
        <v>5.15</v>
      </c>
      <c r="D54" s="467">
        <f t="shared" si="7"/>
        <v>159.4942125</v>
      </c>
      <c r="E54" s="467">
        <f t="shared" si="0"/>
        <v>199.367765625</v>
      </c>
      <c r="F54" s="467"/>
      <c r="G54" s="467">
        <f t="shared" si="1"/>
        <v>159.4942125</v>
      </c>
      <c r="H54" s="467">
        <f t="shared" si="8"/>
        <v>0</v>
      </c>
      <c r="I54" s="467"/>
      <c r="J54" s="467">
        <f t="shared" si="2"/>
        <v>79.747106250000002</v>
      </c>
      <c r="K54" s="467">
        <f t="shared" si="9"/>
        <v>0</v>
      </c>
      <c r="L54" s="467"/>
      <c r="M54" s="467">
        <f t="shared" si="3"/>
        <v>47.848263750000001</v>
      </c>
      <c r="N54" s="467">
        <f t="shared" si="10"/>
        <v>0</v>
      </c>
      <c r="O54" s="467"/>
      <c r="P54" s="467">
        <f t="shared" si="11"/>
        <v>159.4942125</v>
      </c>
      <c r="Q54" s="467">
        <f t="shared" si="12"/>
        <v>0</v>
      </c>
      <c r="R54" s="467"/>
      <c r="S54" s="467">
        <f t="shared" si="13"/>
        <v>79.747106250000002</v>
      </c>
      <c r="T54" s="467">
        <f t="shared" si="14"/>
        <v>0</v>
      </c>
      <c r="U54" s="467"/>
      <c r="V54" s="467">
        <f t="shared" si="15"/>
        <v>47.848263750000001</v>
      </c>
      <c r="W54" s="467">
        <f t="shared" si="16"/>
        <v>0</v>
      </c>
      <c r="X54" s="467"/>
      <c r="Y54" s="467"/>
      <c r="Z54" s="467"/>
      <c r="AA54" s="467"/>
      <c r="AB54" s="467"/>
      <c r="AC54" s="467"/>
      <c r="AD54" s="467"/>
      <c r="AE54" s="467"/>
      <c r="AF54" s="467"/>
      <c r="AG54" s="467"/>
      <c r="AH54" s="467"/>
      <c r="AI54" s="467"/>
      <c r="AJ54" s="467"/>
      <c r="AK54" s="467"/>
      <c r="AL54" s="467"/>
      <c r="AM54" s="467"/>
      <c r="AN54" s="467"/>
      <c r="AO54" s="467"/>
      <c r="AP54" s="467"/>
      <c r="AQ54" s="467"/>
      <c r="AR54" s="467"/>
      <c r="AS54" s="467"/>
      <c r="AT54" s="467"/>
      <c r="AU54" s="467"/>
      <c r="AV54" s="467"/>
      <c r="AW54" s="467">
        <f t="shared" si="4"/>
        <v>199.367765625</v>
      </c>
      <c r="AX54" s="467">
        <f t="shared" si="17"/>
        <v>0</v>
      </c>
      <c r="AY54" s="467"/>
      <c r="AZ54" s="467">
        <f t="shared" si="5"/>
        <v>99.683882812500002</v>
      </c>
      <c r="BA54" s="467">
        <f t="shared" si="18"/>
        <v>0</v>
      </c>
      <c r="BB54" s="467"/>
      <c r="BC54" s="467">
        <f t="shared" si="6"/>
        <v>59.810329687500001</v>
      </c>
      <c r="BD54" s="467">
        <f t="shared" si="19"/>
        <v>0</v>
      </c>
      <c r="BE54" s="467"/>
      <c r="BF54" s="467">
        <f t="shared" si="20"/>
        <v>199.367765625</v>
      </c>
      <c r="BG54" s="467">
        <f t="shared" si="21"/>
        <v>0</v>
      </c>
      <c r="BH54" s="467"/>
      <c r="BI54" s="467">
        <f t="shared" si="22"/>
        <v>99.683882812500002</v>
      </c>
      <c r="BJ54" s="467">
        <f t="shared" si="23"/>
        <v>0</v>
      </c>
      <c r="BK54" s="467"/>
      <c r="BL54" s="467">
        <f t="shared" si="24"/>
        <v>59.810329687500001</v>
      </c>
      <c r="BM54" s="467">
        <f t="shared" si="25"/>
        <v>0</v>
      </c>
      <c r="BN54" s="467"/>
      <c r="BO54" s="467"/>
      <c r="BP54" s="467"/>
      <c r="BQ54" s="467"/>
      <c r="BR54" s="467"/>
      <c r="BS54" s="467"/>
      <c r="BT54" s="467"/>
      <c r="BU54" s="467"/>
      <c r="BV54" s="467"/>
      <c r="BW54" s="467"/>
      <c r="BX54" s="467"/>
      <c r="BY54" s="467"/>
      <c r="BZ54" s="467"/>
      <c r="CA54" s="467"/>
      <c r="CB54" s="467"/>
      <c r="CC54" s="467"/>
      <c r="CD54" s="467"/>
      <c r="CE54" s="467"/>
      <c r="CF54" s="467"/>
      <c r="CG54" s="467"/>
      <c r="CH54" s="467"/>
      <c r="CI54" s="467"/>
      <c r="CJ54" s="467"/>
      <c r="CK54" s="467"/>
      <c r="CL54" s="467">
        <f t="shared" si="26"/>
        <v>0</v>
      </c>
      <c r="CM54" s="467">
        <f t="shared" si="27"/>
        <v>0</v>
      </c>
      <c r="CN54" s="467">
        <f t="shared" si="28"/>
        <v>0</v>
      </c>
      <c r="CO54" s="462"/>
      <c r="CP54" s="462"/>
      <c r="CQ54" s="457"/>
      <c r="CR54" s="457"/>
      <c r="CS54" s="457"/>
    </row>
    <row r="55" spans="1:97" s="473" customFormat="1" hidden="1">
      <c r="A55" s="469"/>
      <c r="B55" s="465" t="s">
        <v>342</v>
      </c>
      <c r="C55" s="466">
        <v>5.29</v>
      </c>
      <c r="D55" s="467">
        <f t="shared" si="7"/>
        <v>163.82997750000001</v>
      </c>
      <c r="E55" s="467">
        <f t="shared" si="0"/>
        <v>204.78747187500002</v>
      </c>
      <c r="F55" s="467"/>
      <c r="G55" s="467">
        <f t="shared" si="1"/>
        <v>163.82997750000001</v>
      </c>
      <c r="H55" s="467">
        <f t="shared" si="8"/>
        <v>0</v>
      </c>
      <c r="I55" s="467"/>
      <c r="J55" s="467">
        <f t="shared" si="2"/>
        <v>81.914988750000006</v>
      </c>
      <c r="K55" s="467">
        <f t="shared" si="9"/>
        <v>0</v>
      </c>
      <c r="L55" s="467"/>
      <c r="M55" s="467">
        <f t="shared" si="3"/>
        <v>49.148993250000004</v>
      </c>
      <c r="N55" s="467">
        <f t="shared" si="10"/>
        <v>0</v>
      </c>
      <c r="O55" s="467"/>
      <c r="P55" s="467">
        <f t="shared" si="11"/>
        <v>163.82997750000001</v>
      </c>
      <c r="Q55" s="467">
        <f t="shared" si="12"/>
        <v>0</v>
      </c>
      <c r="R55" s="467"/>
      <c r="S55" s="467">
        <f t="shared" si="13"/>
        <v>81.914988750000006</v>
      </c>
      <c r="T55" s="467">
        <f t="shared" si="14"/>
        <v>0</v>
      </c>
      <c r="U55" s="467"/>
      <c r="V55" s="467">
        <f t="shared" si="15"/>
        <v>49.148993250000004</v>
      </c>
      <c r="W55" s="467">
        <f t="shared" si="16"/>
        <v>0</v>
      </c>
      <c r="X55" s="467"/>
      <c r="Y55" s="467"/>
      <c r="Z55" s="467"/>
      <c r="AA55" s="467"/>
      <c r="AB55" s="467"/>
      <c r="AC55" s="467"/>
      <c r="AD55" s="467"/>
      <c r="AE55" s="467"/>
      <c r="AF55" s="467"/>
      <c r="AG55" s="467"/>
      <c r="AH55" s="467"/>
      <c r="AI55" s="467"/>
      <c r="AJ55" s="467"/>
      <c r="AK55" s="467"/>
      <c r="AL55" s="467"/>
      <c r="AM55" s="467"/>
      <c r="AN55" s="467"/>
      <c r="AO55" s="467"/>
      <c r="AP55" s="467"/>
      <c r="AQ55" s="467"/>
      <c r="AR55" s="467"/>
      <c r="AS55" s="467"/>
      <c r="AT55" s="467"/>
      <c r="AU55" s="467"/>
      <c r="AV55" s="467"/>
      <c r="AW55" s="467">
        <f t="shared" si="4"/>
        <v>204.78747187500002</v>
      </c>
      <c r="AX55" s="467">
        <f t="shared" si="17"/>
        <v>0</v>
      </c>
      <c r="AY55" s="467"/>
      <c r="AZ55" s="467">
        <f t="shared" si="5"/>
        <v>102.39373593750001</v>
      </c>
      <c r="BA55" s="467">
        <f t="shared" si="18"/>
        <v>0</v>
      </c>
      <c r="BB55" s="467"/>
      <c r="BC55" s="467">
        <f t="shared" si="6"/>
        <v>61.436241562500001</v>
      </c>
      <c r="BD55" s="467">
        <f t="shared" si="19"/>
        <v>0</v>
      </c>
      <c r="BE55" s="467"/>
      <c r="BF55" s="467">
        <f t="shared" si="20"/>
        <v>204.78747187500002</v>
      </c>
      <c r="BG55" s="467">
        <f t="shared" si="21"/>
        <v>0</v>
      </c>
      <c r="BH55" s="467"/>
      <c r="BI55" s="467">
        <f t="shared" si="22"/>
        <v>102.39373593750001</v>
      </c>
      <c r="BJ55" s="467">
        <f t="shared" si="23"/>
        <v>0</v>
      </c>
      <c r="BK55" s="467"/>
      <c r="BL55" s="467">
        <f t="shared" si="24"/>
        <v>61.436241562500001</v>
      </c>
      <c r="BM55" s="467">
        <f t="shared" si="25"/>
        <v>0</v>
      </c>
      <c r="BN55" s="467"/>
      <c r="BO55" s="467"/>
      <c r="BP55" s="467"/>
      <c r="BQ55" s="467"/>
      <c r="BR55" s="467"/>
      <c r="BS55" s="467"/>
      <c r="BT55" s="467"/>
      <c r="BU55" s="467"/>
      <c r="BV55" s="467"/>
      <c r="BW55" s="467"/>
      <c r="BX55" s="467"/>
      <c r="BY55" s="467"/>
      <c r="BZ55" s="467"/>
      <c r="CA55" s="467"/>
      <c r="CB55" s="467"/>
      <c r="CC55" s="467"/>
      <c r="CD55" s="467"/>
      <c r="CE55" s="467"/>
      <c r="CF55" s="467"/>
      <c r="CG55" s="467"/>
      <c r="CH55" s="467"/>
      <c r="CI55" s="467"/>
      <c r="CJ55" s="467"/>
      <c r="CK55" s="467"/>
      <c r="CL55" s="467">
        <f t="shared" si="26"/>
        <v>0</v>
      </c>
      <c r="CM55" s="467">
        <f t="shared" si="27"/>
        <v>0</v>
      </c>
      <c r="CN55" s="467">
        <f t="shared" si="28"/>
        <v>0</v>
      </c>
      <c r="CO55" s="462"/>
      <c r="CP55" s="462"/>
      <c r="CQ55" s="457"/>
      <c r="CR55" s="457"/>
      <c r="CS55" s="457"/>
    </row>
    <row r="56" spans="1:97" s="473" customFormat="1" hidden="1">
      <c r="A56" s="469" t="s">
        <v>411</v>
      </c>
      <c r="B56" s="471" t="s">
        <v>343</v>
      </c>
      <c r="C56" s="466">
        <v>5.43</v>
      </c>
      <c r="D56" s="467">
        <f t="shared" si="7"/>
        <v>168.16574249999999</v>
      </c>
      <c r="E56" s="467">
        <f t="shared" si="0"/>
        <v>210.20717812499998</v>
      </c>
      <c r="F56" s="467"/>
      <c r="G56" s="467">
        <f t="shared" si="1"/>
        <v>168.16574249999999</v>
      </c>
      <c r="H56" s="467">
        <f t="shared" si="8"/>
        <v>0</v>
      </c>
      <c r="I56" s="467"/>
      <c r="J56" s="467">
        <f t="shared" si="2"/>
        <v>84.082871249999997</v>
      </c>
      <c r="K56" s="467">
        <f t="shared" si="9"/>
        <v>0</v>
      </c>
      <c r="L56" s="467"/>
      <c r="M56" s="467">
        <f t="shared" si="3"/>
        <v>50.449722749999999</v>
      </c>
      <c r="N56" s="467">
        <f t="shared" si="10"/>
        <v>0</v>
      </c>
      <c r="O56" s="467"/>
      <c r="P56" s="467">
        <f t="shared" si="11"/>
        <v>168.16574249999999</v>
      </c>
      <c r="Q56" s="467">
        <f t="shared" si="12"/>
        <v>0</v>
      </c>
      <c r="R56" s="467"/>
      <c r="S56" s="467">
        <f t="shared" si="13"/>
        <v>84.082871249999997</v>
      </c>
      <c r="T56" s="467">
        <f t="shared" si="14"/>
        <v>0</v>
      </c>
      <c r="U56" s="467"/>
      <c r="V56" s="467">
        <f t="shared" si="15"/>
        <v>50.449722749999999</v>
      </c>
      <c r="W56" s="467">
        <f t="shared" si="16"/>
        <v>0</v>
      </c>
      <c r="X56" s="467"/>
      <c r="Y56" s="467"/>
      <c r="Z56" s="467"/>
      <c r="AA56" s="467"/>
      <c r="AB56" s="467"/>
      <c r="AC56" s="467"/>
      <c r="AD56" s="467"/>
      <c r="AE56" s="467"/>
      <c r="AF56" s="467"/>
      <c r="AG56" s="467"/>
      <c r="AH56" s="467"/>
      <c r="AI56" s="467"/>
      <c r="AJ56" s="467"/>
      <c r="AK56" s="467"/>
      <c r="AL56" s="467"/>
      <c r="AM56" s="467"/>
      <c r="AN56" s="467"/>
      <c r="AO56" s="467"/>
      <c r="AP56" s="467"/>
      <c r="AQ56" s="467"/>
      <c r="AR56" s="467"/>
      <c r="AS56" s="467"/>
      <c r="AT56" s="467"/>
      <c r="AU56" s="467"/>
      <c r="AV56" s="467"/>
      <c r="AW56" s="467">
        <f t="shared" si="4"/>
        <v>210.20717812499998</v>
      </c>
      <c r="AX56" s="467">
        <f t="shared" si="17"/>
        <v>0</v>
      </c>
      <c r="AY56" s="467"/>
      <c r="AZ56" s="467">
        <f t="shared" si="5"/>
        <v>105.10358906249999</v>
      </c>
      <c r="BA56" s="467">
        <f t="shared" si="18"/>
        <v>0</v>
      </c>
      <c r="BB56" s="467"/>
      <c r="BC56" s="467">
        <f t="shared" si="6"/>
        <v>63.062153437499994</v>
      </c>
      <c r="BD56" s="467">
        <f t="shared" si="19"/>
        <v>0</v>
      </c>
      <c r="BE56" s="467"/>
      <c r="BF56" s="467">
        <f t="shared" si="20"/>
        <v>210.20717812499998</v>
      </c>
      <c r="BG56" s="467">
        <f t="shared" si="21"/>
        <v>0</v>
      </c>
      <c r="BH56" s="467"/>
      <c r="BI56" s="467">
        <f t="shared" si="22"/>
        <v>105.10358906249999</v>
      </c>
      <c r="BJ56" s="467">
        <f t="shared" si="23"/>
        <v>0</v>
      </c>
      <c r="BK56" s="467"/>
      <c r="BL56" s="467">
        <f t="shared" si="24"/>
        <v>63.062153437499994</v>
      </c>
      <c r="BM56" s="467">
        <f t="shared" si="25"/>
        <v>0</v>
      </c>
      <c r="BN56" s="467"/>
      <c r="BO56" s="467"/>
      <c r="BP56" s="467"/>
      <c r="BQ56" s="467"/>
      <c r="BR56" s="467"/>
      <c r="BS56" s="467"/>
      <c r="BT56" s="467"/>
      <c r="BU56" s="467"/>
      <c r="BV56" s="467"/>
      <c r="BW56" s="467"/>
      <c r="BX56" s="467"/>
      <c r="BY56" s="467"/>
      <c r="BZ56" s="467"/>
      <c r="CA56" s="467"/>
      <c r="CB56" s="467"/>
      <c r="CC56" s="467"/>
      <c r="CD56" s="467"/>
      <c r="CE56" s="467"/>
      <c r="CF56" s="467"/>
      <c r="CG56" s="467"/>
      <c r="CH56" s="467"/>
      <c r="CI56" s="467"/>
      <c r="CJ56" s="467"/>
      <c r="CK56" s="467"/>
      <c r="CL56" s="467">
        <f t="shared" si="26"/>
        <v>0</v>
      </c>
      <c r="CM56" s="467">
        <f t="shared" si="27"/>
        <v>0</v>
      </c>
      <c r="CN56" s="467">
        <f t="shared" si="28"/>
        <v>0</v>
      </c>
      <c r="CO56" s="462"/>
      <c r="CP56" s="462"/>
      <c r="CQ56" s="457"/>
      <c r="CR56" s="457"/>
      <c r="CS56" s="457"/>
    </row>
    <row r="57" spans="1:97" s="473" customFormat="1" hidden="1">
      <c r="A57" s="469"/>
      <c r="B57" s="465" t="s">
        <v>344</v>
      </c>
      <c r="C57" s="466">
        <v>5.59</v>
      </c>
      <c r="D57" s="467">
        <f t="shared" si="7"/>
        <v>173.1209025</v>
      </c>
      <c r="E57" s="467">
        <f t="shared" si="0"/>
        <v>216.40112812500001</v>
      </c>
      <c r="F57" s="467"/>
      <c r="G57" s="467">
        <f t="shared" si="1"/>
        <v>173.1209025</v>
      </c>
      <c r="H57" s="467">
        <f t="shared" si="8"/>
        <v>0</v>
      </c>
      <c r="I57" s="467"/>
      <c r="J57" s="467">
        <f t="shared" si="2"/>
        <v>86.56045125</v>
      </c>
      <c r="K57" s="467">
        <f t="shared" si="9"/>
        <v>0</v>
      </c>
      <c r="L57" s="467"/>
      <c r="M57" s="467">
        <f t="shared" si="3"/>
        <v>51.936270749999998</v>
      </c>
      <c r="N57" s="467">
        <f t="shared" si="10"/>
        <v>0</v>
      </c>
      <c r="O57" s="467"/>
      <c r="P57" s="467">
        <f t="shared" si="11"/>
        <v>173.1209025</v>
      </c>
      <c r="Q57" s="467">
        <f t="shared" si="12"/>
        <v>0</v>
      </c>
      <c r="R57" s="467"/>
      <c r="S57" s="467">
        <f t="shared" si="13"/>
        <v>86.56045125</v>
      </c>
      <c r="T57" s="467">
        <f t="shared" si="14"/>
        <v>0</v>
      </c>
      <c r="U57" s="467"/>
      <c r="V57" s="467">
        <f t="shared" si="15"/>
        <v>51.936270749999998</v>
      </c>
      <c r="W57" s="467">
        <f t="shared" si="16"/>
        <v>0</v>
      </c>
      <c r="X57" s="467"/>
      <c r="Y57" s="467"/>
      <c r="Z57" s="46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7"/>
      <c r="AN57" s="467"/>
      <c r="AO57" s="467"/>
      <c r="AP57" s="467"/>
      <c r="AQ57" s="467"/>
      <c r="AR57" s="467"/>
      <c r="AS57" s="467"/>
      <c r="AT57" s="467"/>
      <c r="AU57" s="467"/>
      <c r="AV57" s="467"/>
      <c r="AW57" s="467">
        <f t="shared" si="4"/>
        <v>216.40112812500001</v>
      </c>
      <c r="AX57" s="467">
        <f t="shared" si="17"/>
        <v>0</v>
      </c>
      <c r="AY57" s="467"/>
      <c r="AZ57" s="467">
        <f t="shared" si="5"/>
        <v>108.20056406250001</v>
      </c>
      <c r="BA57" s="467">
        <f t="shared" si="18"/>
        <v>0</v>
      </c>
      <c r="BB57" s="467"/>
      <c r="BC57" s="467">
        <f t="shared" si="6"/>
        <v>64.920338437500007</v>
      </c>
      <c r="BD57" s="467">
        <f t="shared" si="19"/>
        <v>0</v>
      </c>
      <c r="BE57" s="467"/>
      <c r="BF57" s="467">
        <f t="shared" si="20"/>
        <v>216.40112812500001</v>
      </c>
      <c r="BG57" s="467">
        <f t="shared" si="21"/>
        <v>0</v>
      </c>
      <c r="BH57" s="467"/>
      <c r="BI57" s="467">
        <f t="shared" si="22"/>
        <v>108.20056406250001</v>
      </c>
      <c r="BJ57" s="467">
        <f t="shared" si="23"/>
        <v>0</v>
      </c>
      <c r="BK57" s="467"/>
      <c r="BL57" s="467">
        <f t="shared" si="24"/>
        <v>64.920338437500007</v>
      </c>
      <c r="BM57" s="467">
        <f t="shared" si="25"/>
        <v>0</v>
      </c>
      <c r="BN57" s="467"/>
      <c r="BO57" s="467"/>
      <c r="BP57" s="467"/>
      <c r="BQ57" s="467"/>
      <c r="BR57" s="467"/>
      <c r="BS57" s="467"/>
      <c r="BT57" s="467"/>
      <c r="BU57" s="467"/>
      <c r="BV57" s="467"/>
      <c r="BW57" s="467"/>
      <c r="BX57" s="467"/>
      <c r="BY57" s="467"/>
      <c r="BZ57" s="467"/>
      <c r="CA57" s="467"/>
      <c r="CB57" s="467"/>
      <c r="CC57" s="467"/>
      <c r="CD57" s="467"/>
      <c r="CE57" s="467"/>
      <c r="CF57" s="467"/>
      <c r="CG57" s="467"/>
      <c r="CH57" s="467"/>
      <c r="CI57" s="467"/>
      <c r="CJ57" s="467"/>
      <c r="CK57" s="467"/>
      <c r="CL57" s="467">
        <f t="shared" si="26"/>
        <v>0</v>
      </c>
      <c r="CM57" s="467">
        <f t="shared" si="27"/>
        <v>0</v>
      </c>
      <c r="CN57" s="467">
        <f t="shared" si="28"/>
        <v>0</v>
      </c>
      <c r="CO57" s="462"/>
      <c r="CP57" s="462"/>
      <c r="CQ57" s="457"/>
      <c r="CR57" s="457"/>
      <c r="CS57" s="457"/>
    </row>
    <row r="58" spans="1:97" s="473" customFormat="1" hidden="1">
      <c r="A58" s="469"/>
      <c r="B58" s="465" t="s">
        <v>345</v>
      </c>
      <c r="C58" s="466">
        <v>5.74</v>
      </c>
      <c r="D58" s="467">
        <f t="shared" si="7"/>
        <v>177.76636499999998</v>
      </c>
      <c r="E58" s="467">
        <f t="shared" si="0"/>
        <v>222.20795624999997</v>
      </c>
      <c r="F58" s="467"/>
      <c r="G58" s="467">
        <f t="shared" si="1"/>
        <v>177.76636499999998</v>
      </c>
      <c r="H58" s="467">
        <f t="shared" si="8"/>
        <v>0</v>
      </c>
      <c r="I58" s="467"/>
      <c r="J58" s="467">
        <f t="shared" si="2"/>
        <v>88.88318249999999</v>
      </c>
      <c r="K58" s="467">
        <f t="shared" si="9"/>
        <v>0</v>
      </c>
      <c r="L58" s="467"/>
      <c r="M58" s="467">
        <f t="shared" si="3"/>
        <v>53.329909499999992</v>
      </c>
      <c r="N58" s="467">
        <f t="shared" si="10"/>
        <v>0</v>
      </c>
      <c r="O58" s="467"/>
      <c r="P58" s="467">
        <f t="shared" si="11"/>
        <v>177.76636499999998</v>
      </c>
      <c r="Q58" s="467">
        <f t="shared" si="12"/>
        <v>0</v>
      </c>
      <c r="R58" s="467"/>
      <c r="S58" s="467">
        <f t="shared" si="13"/>
        <v>88.88318249999999</v>
      </c>
      <c r="T58" s="467">
        <f t="shared" si="14"/>
        <v>0</v>
      </c>
      <c r="U58" s="467"/>
      <c r="V58" s="467">
        <f t="shared" si="15"/>
        <v>53.329909499999992</v>
      </c>
      <c r="W58" s="467">
        <f t="shared" si="16"/>
        <v>0</v>
      </c>
      <c r="X58" s="467"/>
      <c r="Y58" s="467"/>
      <c r="Z58" s="467"/>
      <c r="AA58" s="467"/>
      <c r="AB58" s="467"/>
      <c r="AC58" s="467"/>
      <c r="AD58" s="467"/>
      <c r="AE58" s="467"/>
      <c r="AF58" s="467"/>
      <c r="AG58" s="467"/>
      <c r="AH58" s="467"/>
      <c r="AI58" s="467"/>
      <c r="AJ58" s="467"/>
      <c r="AK58" s="467"/>
      <c r="AL58" s="467"/>
      <c r="AM58" s="467"/>
      <c r="AN58" s="467"/>
      <c r="AO58" s="467"/>
      <c r="AP58" s="467"/>
      <c r="AQ58" s="467"/>
      <c r="AR58" s="467"/>
      <c r="AS58" s="467"/>
      <c r="AT58" s="467"/>
      <c r="AU58" s="467"/>
      <c r="AV58" s="467"/>
      <c r="AW58" s="467">
        <f t="shared" si="4"/>
        <v>222.20795624999997</v>
      </c>
      <c r="AX58" s="467">
        <f t="shared" si="17"/>
        <v>0</v>
      </c>
      <c r="AY58" s="467"/>
      <c r="AZ58" s="467">
        <f t="shared" si="5"/>
        <v>111.10397812499998</v>
      </c>
      <c r="BA58" s="467">
        <f t="shared" si="18"/>
        <v>0</v>
      </c>
      <c r="BB58" s="467"/>
      <c r="BC58" s="467">
        <f t="shared" si="6"/>
        <v>66.662386874999982</v>
      </c>
      <c r="BD58" s="467">
        <f t="shared" si="19"/>
        <v>0</v>
      </c>
      <c r="BE58" s="467"/>
      <c r="BF58" s="467">
        <f t="shared" si="20"/>
        <v>222.20795624999997</v>
      </c>
      <c r="BG58" s="467">
        <f t="shared" si="21"/>
        <v>0</v>
      </c>
      <c r="BH58" s="467"/>
      <c r="BI58" s="467">
        <f t="shared" si="22"/>
        <v>111.10397812499998</v>
      </c>
      <c r="BJ58" s="467">
        <f t="shared" si="23"/>
        <v>0</v>
      </c>
      <c r="BK58" s="467"/>
      <c r="BL58" s="467">
        <f t="shared" si="24"/>
        <v>66.662386874999982</v>
      </c>
      <c r="BM58" s="467">
        <f t="shared" si="25"/>
        <v>0</v>
      </c>
      <c r="BN58" s="467"/>
      <c r="BO58" s="467"/>
      <c r="BP58" s="467"/>
      <c r="BQ58" s="467"/>
      <c r="BR58" s="467"/>
      <c r="BS58" s="467"/>
      <c r="BT58" s="467"/>
      <c r="BU58" s="467"/>
      <c r="BV58" s="467"/>
      <c r="BW58" s="467"/>
      <c r="BX58" s="467"/>
      <c r="BY58" s="467"/>
      <c r="BZ58" s="467"/>
      <c r="CA58" s="467"/>
      <c r="CB58" s="467"/>
      <c r="CC58" s="467"/>
      <c r="CD58" s="467"/>
      <c r="CE58" s="467"/>
      <c r="CF58" s="467"/>
      <c r="CG58" s="467"/>
      <c r="CH58" s="467"/>
      <c r="CI58" s="467"/>
      <c r="CJ58" s="467"/>
      <c r="CK58" s="467"/>
      <c r="CL58" s="467">
        <f t="shared" si="26"/>
        <v>0</v>
      </c>
      <c r="CM58" s="467">
        <f t="shared" si="27"/>
        <v>0</v>
      </c>
      <c r="CN58" s="467">
        <f t="shared" si="28"/>
        <v>0</v>
      </c>
      <c r="CO58" s="462"/>
      <c r="CP58" s="462"/>
      <c r="CQ58" s="457"/>
      <c r="CR58" s="457"/>
      <c r="CS58" s="457"/>
    </row>
    <row r="59" spans="1:97" s="473" customFormat="1" hidden="1">
      <c r="A59" s="469"/>
      <c r="B59" s="465" t="s">
        <v>346</v>
      </c>
      <c r="C59" s="466">
        <v>5.91</v>
      </c>
      <c r="D59" s="467">
        <f t="shared" si="7"/>
        <v>183.03122250000001</v>
      </c>
      <c r="E59" s="467">
        <f t="shared" si="0"/>
        <v>228.78902812500002</v>
      </c>
      <c r="F59" s="467"/>
      <c r="G59" s="467">
        <f t="shared" si="1"/>
        <v>183.03122250000001</v>
      </c>
      <c r="H59" s="467">
        <f t="shared" si="8"/>
        <v>0</v>
      </c>
      <c r="I59" s="467"/>
      <c r="J59" s="467">
        <f t="shared" si="2"/>
        <v>91.515611250000006</v>
      </c>
      <c r="K59" s="467">
        <f t="shared" si="9"/>
        <v>0</v>
      </c>
      <c r="L59" s="467"/>
      <c r="M59" s="467">
        <f t="shared" si="3"/>
        <v>54.909366750000004</v>
      </c>
      <c r="N59" s="467">
        <f t="shared" si="10"/>
        <v>0</v>
      </c>
      <c r="O59" s="467"/>
      <c r="P59" s="467">
        <f t="shared" si="11"/>
        <v>183.03122250000001</v>
      </c>
      <c r="Q59" s="467">
        <f t="shared" si="12"/>
        <v>0</v>
      </c>
      <c r="R59" s="467"/>
      <c r="S59" s="467">
        <f t="shared" si="13"/>
        <v>91.515611250000006</v>
      </c>
      <c r="T59" s="467">
        <f t="shared" si="14"/>
        <v>0</v>
      </c>
      <c r="U59" s="467"/>
      <c r="V59" s="467">
        <f t="shared" si="15"/>
        <v>54.909366750000004</v>
      </c>
      <c r="W59" s="467">
        <f t="shared" si="16"/>
        <v>0</v>
      </c>
      <c r="X59" s="467"/>
      <c r="Y59" s="467"/>
      <c r="Z59" s="467"/>
      <c r="AA59" s="467"/>
      <c r="AB59" s="467"/>
      <c r="AC59" s="467"/>
      <c r="AD59" s="467"/>
      <c r="AE59" s="467"/>
      <c r="AF59" s="467"/>
      <c r="AG59" s="467"/>
      <c r="AH59" s="467"/>
      <c r="AI59" s="467"/>
      <c r="AJ59" s="467"/>
      <c r="AK59" s="467"/>
      <c r="AL59" s="467"/>
      <c r="AM59" s="467"/>
      <c r="AN59" s="467"/>
      <c r="AO59" s="467"/>
      <c r="AP59" s="467"/>
      <c r="AQ59" s="467"/>
      <c r="AR59" s="467"/>
      <c r="AS59" s="467"/>
      <c r="AT59" s="467"/>
      <c r="AU59" s="467"/>
      <c r="AV59" s="467"/>
      <c r="AW59" s="467">
        <f t="shared" si="4"/>
        <v>228.78902812500002</v>
      </c>
      <c r="AX59" s="467">
        <f t="shared" si="17"/>
        <v>0</v>
      </c>
      <c r="AY59" s="467"/>
      <c r="AZ59" s="467">
        <f t="shared" si="5"/>
        <v>114.39451406250001</v>
      </c>
      <c r="BA59" s="467">
        <f t="shared" si="18"/>
        <v>0</v>
      </c>
      <c r="BB59" s="467"/>
      <c r="BC59" s="467">
        <f t="shared" si="6"/>
        <v>68.636708437500005</v>
      </c>
      <c r="BD59" s="467">
        <f t="shared" si="19"/>
        <v>0</v>
      </c>
      <c r="BE59" s="467"/>
      <c r="BF59" s="467">
        <f t="shared" si="20"/>
        <v>228.78902812500002</v>
      </c>
      <c r="BG59" s="467">
        <f t="shared" si="21"/>
        <v>0</v>
      </c>
      <c r="BH59" s="467"/>
      <c r="BI59" s="467">
        <f t="shared" si="22"/>
        <v>114.39451406250001</v>
      </c>
      <c r="BJ59" s="467">
        <f t="shared" si="23"/>
        <v>0</v>
      </c>
      <c r="BK59" s="467"/>
      <c r="BL59" s="467">
        <f t="shared" si="24"/>
        <v>68.636708437500005</v>
      </c>
      <c r="BM59" s="467">
        <f t="shared" si="25"/>
        <v>0</v>
      </c>
      <c r="BN59" s="467"/>
      <c r="BO59" s="467"/>
      <c r="BP59" s="467"/>
      <c r="BQ59" s="467"/>
      <c r="BR59" s="467"/>
      <c r="BS59" s="467"/>
      <c r="BT59" s="467"/>
      <c r="BU59" s="467"/>
      <c r="BV59" s="467"/>
      <c r="BW59" s="467"/>
      <c r="BX59" s="467"/>
      <c r="BY59" s="467"/>
      <c r="BZ59" s="467"/>
      <c r="CA59" s="467"/>
      <c r="CB59" s="467"/>
      <c r="CC59" s="467"/>
      <c r="CD59" s="467"/>
      <c r="CE59" s="467"/>
      <c r="CF59" s="467"/>
      <c r="CG59" s="467"/>
      <c r="CH59" s="467"/>
      <c r="CI59" s="467"/>
      <c r="CJ59" s="467"/>
      <c r="CK59" s="467"/>
      <c r="CL59" s="467">
        <f t="shared" si="26"/>
        <v>0</v>
      </c>
      <c r="CM59" s="467">
        <f t="shared" si="27"/>
        <v>0</v>
      </c>
      <c r="CN59" s="467">
        <f t="shared" si="28"/>
        <v>0</v>
      </c>
      <c r="CO59" s="462"/>
      <c r="CP59" s="462"/>
      <c r="CQ59" s="457"/>
      <c r="CR59" s="457"/>
      <c r="CS59" s="457"/>
    </row>
    <row r="60" spans="1:97" s="472" customFormat="1" hidden="1">
      <c r="A60" s="464"/>
      <c r="B60" s="465" t="s">
        <v>53</v>
      </c>
      <c r="C60" s="466">
        <v>4.6500000000000004</v>
      </c>
      <c r="D60" s="467">
        <f t="shared" si="7"/>
        <v>144.00933749999999</v>
      </c>
      <c r="E60" s="467">
        <f t="shared" si="0"/>
        <v>180.01167187499999</v>
      </c>
      <c r="F60" s="467"/>
      <c r="G60" s="467">
        <f t="shared" si="1"/>
        <v>144.00933749999999</v>
      </c>
      <c r="H60" s="467">
        <f t="shared" si="8"/>
        <v>0</v>
      </c>
      <c r="I60" s="467"/>
      <c r="J60" s="467">
        <f t="shared" si="2"/>
        <v>72.004668749999993</v>
      </c>
      <c r="K60" s="467">
        <f t="shared" si="9"/>
        <v>0</v>
      </c>
      <c r="L60" s="467"/>
      <c r="M60" s="467">
        <f t="shared" si="3"/>
        <v>43.202801249999993</v>
      </c>
      <c r="N60" s="467">
        <f t="shared" si="10"/>
        <v>0</v>
      </c>
      <c r="O60" s="467"/>
      <c r="P60" s="467">
        <f t="shared" si="11"/>
        <v>144.00933749999999</v>
      </c>
      <c r="Q60" s="467">
        <f t="shared" si="12"/>
        <v>0</v>
      </c>
      <c r="R60" s="467"/>
      <c r="S60" s="467">
        <f t="shared" si="13"/>
        <v>72.004668749999993</v>
      </c>
      <c r="T60" s="467">
        <f t="shared" si="14"/>
        <v>0</v>
      </c>
      <c r="U60" s="467"/>
      <c r="V60" s="467">
        <f t="shared" si="15"/>
        <v>43.202801249999993</v>
      </c>
      <c r="W60" s="467">
        <f t="shared" si="16"/>
        <v>0</v>
      </c>
      <c r="X60" s="467"/>
      <c r="Y60" s="467"/>
      <c r="Z60" s="467"/>
      <c r="AA60" s="467"/>
      <c r="AB60" s="467"/>
      <c r="AC60" s="467"/>
      <c r="AD60" s="467"/>
      <c r="AE60" s="467"/>
      <c r="AF60" s="467"/>
      <c r="AG60" s="467"/>
      <c r="AH60" s="467"/>
      <c r="AI60" s="467"/>
      <c r="AJ60" s="467"/>
      <c r="AK60" s="467"/>
      <c r="AL60" s="467"/>
      <c r="AM60" s="467"/>
      <c r="AN60" s="467"/>
      <c r="AO60" s="467"/>
      <c r="AP60" s="467"/>
      <c r="AQ60" s="467"/>
      <c r="AR60" s="467"/>
      <c r="AS60" s="467"/>
      <c r="AT60" s="467"/>
      <c r="AU60" s="467"/>
      <c r="AV60" s="467"/>
      <c r="AW60" s="467">
        <f t="shared" si="4"/>
        <v>180.01167187499999</v>
      </c>
      <c r="AX60" s="467">
        <f t="shared" si="17"/>
        <v>0</v>
      </c>
      <c r="AY60" s="467"/>
      <c r="AZ60" s="467">
        <f t="shared" si="5"/>
        <v>90.005835937499995</v>
      </c>
      <c r="BA60" s="467">
        <f t="shared" si="18"/>
        <v>0</v>
      </c>
      <c r="BB60" s="467"/>
      <c r="BC60" s="467">
        <f t="shared" si="6"/>
        <v>54.003501562499999</v>
      </c>
      <c r="BD60" s="467">
        <f t="shared" si="19"/>
        <v>0</v>
      </c>
      <c r="BE60" s="467"/>
      <c r="BF60" s="467">
        <f t="shared" si="20"/>
        <v>180.01167187499999</v>
      </c>
      <c r="BG60" s="467">
        <f t="shared" si="21"/>
        <v>0</v>
      </c>
      <c r="BH60" s="467"/>
      <c r="BI60" s="467">
        <f t="shared" si="22"/>
        <v>90.005835937499995</v>
      </c>
      <c r="BJ60" s="467">
        <f t="shared" si="23"/>
        <v>0</v>
      </c>
      <c r="BK60" s="467"/>
      <c r="BL60" s="467">
        <f t="shared" si="24"/>
        <v>54.003501562499999</v>
      </c>
      <c r="BM60" s="467">
        <f t="shared" si="25"/>
        <v>0</v>
      </c>
      <c r="BN60" s="467"/>
      <c r="BO60" s="467"/>
      <c r="BP60" s="467"/>
      <c r="BQ60" s="467"/>
      <c r="BR60" s="467"/>
      <c r="BS60" s="467"/>
      <c r="BT60" s="467"/>
      <c r="BU60" s="467"/>
      <c r="BV60" s="467"/>
      <c r="BW60" s="467"/>
      <c r="BX60" s="467"/>
      <c r="BY60" s="467"/>
      <c r="BZ60" s="467"/>
      <c r="CA60" s="467"/>
      <c r="CB60" s="467"/>
      <c r="CC60" s="467"/>
      <c r="CD60" s="467"/>
      <c r="CE60" s="467"/>
      <c r="CF60" s="467"/>
      <c r="CG60" s="467"/>
      <c r="CH60" s="467"/>
      <c r="CI60" s="467"/>
      <c r="CJ60" s="467"/>
      <c r="CK60" s="467"/>
      <c r="CL60" s="467">
        <f t="shared" si="26"/>
        <v>0</v>
      </c>
      <c r="CM60" s="467">
        <f t="shared" si="27"/>
        <v>0</v>
      </c>
      <c r="CN60" s="467">
        <f t="shared" si="28"/>
        <v>0</v>
      </c>
      <c r="CO60" s="462"/>
      <c r="CP60" s="462"/>
      <c r="CQ60" s="457"/>
      <c r="CR60" s="457"/>
      <c r="CS60" s="457"/>
    </row>
    <row r="61" spans="1:97" s="472" customFormat="1" hidden="1">
      <c r="A61" s="469"/>
      <c r="B61" s="465" t="s">
        <v>340</v>
      </c>
      <c r="C61" s="466">
        <v>4.75</v>
      </c>
      <c r="D61" s="467">
        <f t="shared" si="7"/>
        <v>147.1063125</v>
      </c>
      <c r="E61" s="467">
        <f t="shared" si="0"/>
        <v>183.88289062500002</v>
      </c>
      <c r="F61" s="467"/>
      <c r="G61" s="467">
        <f t="shared" si="1"/>
        <v>147.1063125</v>
      </c>
      <c r="H61" s="467">
        <f t="shared" si="8"/>
        <v>0</v>
      </c>
      <c r="I61" s="467"/>
      <c r="J61" s="467">
        <f t="shared" si="2"/>
        <v>73.553156250000001</v>
      </c>
      <c r="K61" s="467">
        <f t="shared" si="9"/>
        <v>0</v>
      </c>
      <c r="L61" s="467"/>
      <c r="M61" s="467">
        <f t="shared" si="3"/>
        <v>44.131893749999996</v>
      </c>
      <c r="N61" s="467">
        <f t="shared" si="10"/>
        <v>0</v>
      </c>
      <c r="O61" s="467"/>
      <c r="P61" s="467">
        <f t="shared" si="11"/>
        <v>147.1063125</v>
      </c>
      <c r="Q61" s="467">
        <f t="shared" si="12"/>
        <v>0</v>
      </c>
      <c r="R61" s="467"/>
      <c r="S61" s="467">
        <f t="shared" si="13"/>
        <v>73.553156250000001</v>
      </c>
      <c r="T61" s="467">
        <f t="shared" si="14"/>
        <v>0</v>
      </c>
      <c r="U61" s="467"/>
      <c r="V61" s="467">
        <f t="shared" si="15"/>
        <v>44.131893749999996</v>
      </c>
      <c r="W61" s="467">
        <f t="shared" si="16"/>
        <v>0</v>
      </c>
      <c r="X61" s="467"/>
      <c r="Y61" s="467"/>
      <c r="Z61" s="467"/>
      <c r="AA61" s="467"/>
      <c r="AB61" s="467"/>
      <c r="AC61" s="467"/>
      <c r="AD61" s="467"/>
      <c r="AE61" s="467"/>
      <c r="AF61" s="467"/>
      <c r="AG61" s="467"/>
      <c r="AH61" s="467"/>
      <c r="AI61" s="467"/>
      <c r="AJ61" s="467"/>
      <c r="AK61" s="467"/>
      <c r="AL61" s="467"/>
      <c r="AM61" s="467"/>
      <c r="AN61" s="467"/>
      <c r="AO61" s="467"/>
      <c r="AP61" s="467"/>
      <c r="AQ61" s="467"/>
      <c r="AR61" s="467"/>
      <c r="AS61" s="467"/>
      <c r="AT61" s="467"/>
      <c r="AU61" s="467"/>
      <c r="AV61" s="467"/>
      <c r="AW61" s="467">
        <f t="shared" si="4"/>
        <v>183.88289062500002</v>
      </c>
      <c r="AX61" s="467">
        <f t="shared" si="17"/>
        <v>0</v>
      </c>
      <c r="AY61" s="467"/>
      <c r="AZ61" s="467">
        <f t="shared" si="5"/>
        <v>91.941445312500008</v>
      </c>
      <c r="BA61" s="467">
        <f t="shared" si="18"/>
        <v>0</v>
      </c>
      <c r="BB61" s="467"/>
      <c r="BC61" s="467">
        <f t="shared" si="6"/>
        <v>55.164867187500001</v>
      </c>
      <c r="BD61" s="467">
        <f t="shared" si="19"/>
        <v>0</v>
      </c>
      <c r="BE61" s="467"/>
      <c r="BF61" s="467">
        <f t="shared" si="20"/>
        <v>183.88289062500002</v>
      </c>
      <c r="BG61" s="467">
        <f t="shared" si="21"/>
        <v>0</v>
      </c>
      <c r="BH61" s="467"/>
      <c r="BI61" s="467">
        <f t="shared" si="22"/>
        <v>91.941445312500008</v>
      </c>
      <c r="BJ61" s="467">
        <f t="shared" si="23"/>
        <v>0</v>
      </c>
      <c r="BK61" s="467"/>
      <c r="BL61" s="467">
        <f t="shared" si="24"/>
        <v>55.164867187500001</v>
      </c>
      <c r="BM61" s="467">
        <f t="shared" si="25"/>
        <v>0</v>
      </c>
      <c r="BN61" s="467"/>
      <c r="BO61" s="467"/>
      <c r="BP61" s="467"/>
      <c r="BQ61" s="467"/>
      <c r="BR61" s="467"/>
      <c r="BS61" s="467"/>
      <c r="BT61" s="467"/>
      <c r="BU61" s="467"/>
      <c r="BV61" s="467"/>
      <c r="BW61" s="467"/>
      <c r="BX61" s="467"/>
      <c r="BY61" s="467"/>
      <c r="BZ61" s="467"/>
      <c r="CA61" s="467"/>
      <c r="CB61" s="467"/>
      <c r="CC61" s="467"/>
      <c r="CD61" s="467"/>
      <c r="CE61" s="467"/>
      <c r="CF61" s="467"/>
      <c r="CG61" s="467"/>
      <c r="CH61" s="467"/>
      <c r="CI61" s="467"/>
      <c r="CJ61" s="467"/>
      <c r="CK61" s="467"/>
      <c r="CL61" s="467">
        <f t="shared" si="26"/>
        <v>0</v>
      </c>
      <c r="CM61" s="467">
        <f t="shared" si="27"/>
        <v>0</v>
      </c>
      <c r="CN61" s="467">
        <f t="shared" si="28"/>
        <v>0</v>
      </c>
      <c r="CO61" s="462"/>
      <c r="CP61" s="462"/>
      <c r="CQ61" s="457"/>
      <c r="CR61" s="457"/>
      <c r="CS61" s="457"/>
    </row>
    <row r="62" spans="1:97" s="472" customFormat="1" hidden="1">
      <c r="A62" s="469"/>
      <c r="B62" s="465" t="s">
        <v>341</v>
      </c>
      <c r="C62" s="466">
        <v>4.9000000000000004</v>
      </c>
      <c r="D62" s="467">
        <f t="shared" si="7"/>
        <v>151.75177499999998</v>
      </c>
      <c r="E62" s="467">
        <f t="shared" si="0"/>
        <v>189.68971874999997</v>
      </c>
      <c r="F62" s="467"/>
      <c r="G62" s="467">
        <f t="shared" si="1"/>
        <v>151.75177499999998</v>
      </c>
      <c r="H62" s="467">
        <f t="shared" si="8"/>
        <v>0</v>
      </c>
      <c r="I62" s="467"/>
      <c r="J62" s="467">
        <f t="shared" si="2"/>
        <v>75.87588749999999</v>
      </c>
      <c r="K62" s="467">
        <f t="shared" si="9"/>
        <v>0</v>
      </c>
      <c r="L62" s="467"/>
      <c r="M62" s="467">
        <f t="shared" si="3"/>
        <v>45.52553249999999</v>
      </c>
      <c r="N62" s="467">
        <f t="shared" si="10"/>
        <v>0</v>
      </c>
      <c r="O62" s="467"/>
      <c r="P62" s="467">
        <f t="shared" si="11"/>
        <v>151.75177499999998</v>
      </c>
      <c r="Q62" s="467">
        <f t="shared" si="12"/>
        <v>0</v>
      </c>
      <c r="R62" s="467"/>
      <c r="S62" s="467">
        <f t="shared" si="13"/>
        <v>75.87588749999999</v>
      </c>
      <c r="T62" s="467">
        <f t="shared" si="14"/>
        <v>0</v>
      </c>
      <c r="U62" s="467"/>
      <c r="V62" s="467">
        <f t="shared" si="15"/>
        <v>45.52553249999999</v>
      </c>
      <c r="W62" s="467">
        <f t="shared" si="16"/>
        <v>0</v>
      </c>
      <c r="X62" s="467"/>
      <c r="Y62" s="467"/>
      <c r="Z62" s="467"/>
      <c r="AA62" s="467"/>
      <c r="AB62" s="467"/>
      <c r="AC62" s="467"/>
      <c r="AD62" s="467"/>
      <c r="AE62" s="467"/>
      <c r="AF62" s="467"/>
      <c r="AG62" s="467"/>
      <c r="AH62" s="467"/>
      <c r="AI62" s="467"/>
      <c r="AJ62" s="467"/>
      <c r="AK62" s="467"/>
      <c r="AL62" s="467"/>
      <c r="AM62" s="467"/>
      <c r="AN62" s="467"/>
      <c r="AO62" s="467"/>
      <c r="AP62" s="467"/>
      <c r="AQ62" s="467"/>
      <c r="AR62" s="467"/>
      <c r="AS62" s="467"/>
      <c r="AT62" s="467"/>
      <c r="AU62" s="467"/>
      <c r="AV62" s="467"/>
      <c r="AW62" s="467">
        <f t="shared" si="4"/>
        <v>189.68971874999997</v>
      </c>
      <c r="AX62" s="467">
        <f t="shared" si="17"/>
        <v>0</v>
      </c>
      <c r="AY62" s="467"/>
      <c r="AZ62" s="467">
        <f t="shared" si="5"/>
        <v>94.844859374999984</v>
      </c>
      <c r="BA62" s="467">
        <f t="shared" si="18"/>
        <v>0</v>
      </c>
      <c r="BB62" s="467"/>
      <c r="BC62" s="467">
        <f t="shared" si="6"/>
        <v>56.906915624999989</v>
      </c>
      <c r="BD62" s="467">
        <f t="shared" si="19"/>
        <v>0</v>
      </c>
      <c r="BE62" s="467"/>
      <c r="BF62" s="467">
        <f t="shared" si="20"/>
        <v>189.68971874999997</v>
      </c>
      <c r="BG62" s="467">
        <f t="shared" si="21"/>
        <v>0</v>
      </c>
      <c r="BH62" s="467"/>
      <c r="BI62" s="467">
        <f t="shared" si="22"/>
        <v>94.844859374999984</v>
      </c>
      <c r="BJ62" s="467">
        <f t="shared" si="23"/>
        <v>0</v>
      </c>
      <c r="BK62" s="467"/>
      <c r="BL62" s="467">
        <f t="shared" si="24"/>
        <v>56.906915624999989</v>
      </c>
      <c r="BM62" s="467">
        <f t="shared" si="25"/>
        <v>0</v>
      </c>
      <c r="BN62" s="467"/>
      <c r="BO62" s="467"/>
      <c r="BP62" s="467"/>
      <c r="BQ62" s="467"/>
      <c r="BR62" s="467"/>
      <c r="BS62" s="467"/>
      <c r="BT62" s="467"/>
      <c r="BU62" s="467"/>
      <c r="BV62" s="467"/>
      <c r="BW62" s="467"/>
      <c r="BX62" s="467"/>
      <c r="BY62" s="467"/>
      <c r="BZ62" s="467"/>
      <c r="CA62" s="467"/>
      <c r="CB62" s="467"/>
      <c r="CC62" s="467"/>
      <c r="CD62" s="467"/>
      <c r="CE62" s="467"/>
      <c r="CF62" s="467"/>
      <c r="CG62" s="467"/>
      <c r="CH62" s="467"/>
      <c r="CI62" s="467"/>
      <c r="CJ62" s="467"/>
      <c r="CK62" s="467"/>
      <c r="CL62" s="467">
        <f t="shared" si="26"/>
        <v>0</v>
      </c>
      <c r="CM62" s="467">
        <f t="shared" si="27"/>
        <v>0</v>
      </c>
      <c r="CN62" s="467">
        <f t="shared" si="28"/>
        <v>0</v>
      </c>
      <c r="CO62" s="462"/>
      <c r="CP62" s="462"/>
      <c r="CQ62" s="457"/>
      <c r="CR62" s="457"/>
      <c r="CS62" s="457"/>
    </row>
    <row r="63" spans="1:97" s="472" customFormat="1" hidden="1">
      <c r="A63" s="469"/>
      <c r="B63" s="465" t="s">
        <v>342</v>
      </c>
      <c r="C63" s="466">
        <v>5.03</v>
      </c>
      <c r="D63" s="467">
        <f t="shared" si="7"/>
        <v>155.77784249999999</v>
      </c>
      <c r="E63" s="467">
        <f t="shared" si="0"/>
        <v>194.722303125</v>
      </c>
      <c r="F63" s="467"/>
      <c r="G63" s="467">
        <f t="shared" si="1"/>
        <v>155.77784249999999</v>
      </c>
      <c r="H63" s="467">
        <f t="shared" si="8"/>
        <v>0</v>
      </c>
      <c r="I63" s="467"/>
      <c r="J63" s="467">
        <f t="shared" si="2"/>
        <v>77.888921249999996</v>
      </c>
      <c r="K63" s="467">
        <f t="shared" si="9"/>
        <v>0</v>
      </c>
      <c r="L63" s="467"/>
      <c r="M63" s="467">
        <f t="shared" si="3"/>
        <v>46.733352749999995</v>
      </c>
      <c r="N63" s="467">
        <f t="shared" si="10"/>
        <v>0</v>
      </c>
      <c r="O63" s="467"/>
      <c r="P63" s="467">
        <f t="shared" si="11"/>
        <v>155.77784249999999</v>
      </c>
      <c r="Q63" s="467">
        <f t="shared" si="12"/>
        <v>0</v>
      </c>
      <c r="R63" s="467"/>
      <c r="S63" s="467">
        <f t="shared" si="13"/>
        <v>77.888921249999996</v>
      </c>
      <c r="T63" s="467">
        <f t="shared" si="14"/>
        <v>0</v>
      </c>
      <c r="U63" s="467"/>
      <c r="V63" s="467">
        <f t="shared" si="15"/>
        <v>46.733352749999995</v>
      </c>
      <c r="W63" s="467">
        <f t="shared" si="16"/>
        <v>0</v>
      </c>
      <c r="X63" s="467"/>
      <c r="Y63" s="467"/>
      <c r="Z63" s="467"/>
      <c r="AA63" s="467"/>
      <c r="AB63" s="467"/>
      <c r="AC63" s="467"/>
      <c r="AD63" s="467"/>
      <c r="AE63" s="467"/>
      <c r="AF63" s="467"/>
      <c r="AG63" s="467"/>
      <c r="AH63" s="467"/>
      <c r="AI63" s="467"/>
      <c r="AJ63" s="467"/>
      <c r="AK63" s="467"/>
      <c r="AL63" s="467"/>
      <c r="AM63" s="467"/>
      <c r="AN63" s="467"/>
      <c r="AO63" s="467"/>
      <c r="AP63" s="467"/>
      <c r="AQ63" s="467"/>
      <c r="AR63" s="467"/>
      <c r="AS63" s="467"/>
      <c r="AT63" s="467"/>
      <c r="AU63" s="467"/>
      <c r="AV63" s="467"/>
      <c r="AW63" s="467">
        <f t="shared" si="4"/>
        <v>194.722303125</v>
      </c>
      <c r="AX63" s="467">
        <f t="shared" si="17"/>
        <v>0</v>
      </c>
      <c r="AY63" s="467"/>
      <c r="AZ63" s="467">
        <f t="shared" si="5"/>
        <v>97.361151562499998</v>
      </c>
      <c r="BA63" s="467">
        <f t="shared" si="18"/>
        <v>0</v>
      </c>
      <c r="BB63" s="467"/>
      <c r="BC63" s="467">
        <f t="shared" si="6"/>
        <v>58.416690937499993</v>
      </c>
      <c r="BD63" s="467">
        <f t="shared" si="19"/>
        <v>0</v>
      </c>
      <c r="BE63" s="467"/>
      <c r="BF63" s="467">
        <f t="shared" si="20"/>
        <v>194.722303125</v>
      </c>
      <c r="BG63" s="467">
        <f t="shared" si="21"/>
        <v>0</v>
      </c>
      <c r="BH63" s="467"/>
      <c r="BI63" s="467">
        <f t="shared" si="22"/>
        <v>97.361151562499998</v>
      </c>
      <c r="BJ63" s="467">
        <f t="shared" si="23"/>
        <v>0</v>
      </c>
      <c r="BK63" s="467"/>
      <c r="BL63" s="467">
        <f t="shared" si="24"/>
        <v>58.416690937499993</v>
      </c>
      <c r="BM63" s="467">
        <f t="shared" si="25"/>
        <v>0</v>
      </c>
      <c r="BN63" s="467"/>
      <c r="BO63" s="467"/>
      <c r="BP63" s="467"/>
      <c r="BQ63" s="467"/>
      <c r="BR63" s="467"/>
      <c r="BS63" s="467"/>
      <c r="BT63" s="467"/>
      <c r="BU63" s="467"/>
      <c r="BV63" s="467"/>
      <c r="BW63" s="467"/>
      <c r="BX63" s="467"/>
      <c r="BY63" s="467"/>
      <c r="BZ63" s="467"/>
      <c r="CA63" s="467"/>
      <c r="CB63" s="467"/>
      <c r="CC63" s="467"/>
      <c r="CD63" s="467"/>
      <c r="CE63" s="467"/>
      <c r="CF63" s="467"/>
      <c r="CG63" s="467"/>
      <c r="CH63" s="467"/>
      <c r="CI63" s="467"/>
      <c r="CJ63" s="467"/>
      <c r="CK63" s="467"/>
      <c r="CL63" s="467">
        <f t="shared" si="26"/>
        <v>0</v>
      </c>
      <c r="CM63" s="467">
        <f t="shared" si="27"/>
        <v>0</v>
      </c>
      <c r="CN63" s="467">
        <f t="shared" si="28"/>
        <v>0</v>
      </c>
      <c r="CO63" s="462"/>
      <c r="CP63" s="462"/>
      <c r="CQ63" s="457"/>
      <c r="CR63" s="457"/>
      <c r="CS63" s="457"/>
    </row>
    <row r="64" spans="1:97" s="472" customFormat="1" hidden="1">
      <c r="A64" s="469" t="s">
        <v>412</v>
      </c>
      <c r="B64" s="471" t="s">
        <v>343</v>
      </c>
      <c r="C64" s="466">
        <v>5.17</v>
      </c>
      <c r="D64" s="467">
        <f t="shared" si="7"/>
        <v>160.1136075</v>
      </c>
      <c r="E64" s="467">
        <f t="shared" si="0"/>
        <v>200.14200937499999</v>
      </c>
      <c r="F64" s="467"/>
      <c r="G64" s="467">
        <f t="shared" si="1"/>
        <v>160.1136075</v>
      </c>
      <c r="H64" s="467">
        <f t="shared" si="8"/>
        <v>0</v>
      </c>
      <c r="I64" s="467"/>
      <c r="J64" s="467">
        <f t="shared" si="2"/>
        <v>80.05680375</v>
      </c>
      <c r="K64" s="467">
        <f t="shared" si="9"/>
        <v>0</v>
      </c>
      <c r="L64" s="467"/>
      <c r="M64" s="467">
        <f t="shared" si="3"/>
        <v>48.034082249999997</v>
      </c>
      <c r="N64" s="467">
        <f t="shared" si="10"/>
        <v>0</v>
      </c>
      <c r="O64" s="467"/>
      <c r="P64" s="467">
        <f t="shared" si="11"/>
        <v>160.1136075</v>
      </c>
      <c r="Q64" s="467">
        <f t="shared" si="12"/>
        <v>0</v>
      </c>
      <c r="R64" s="467"/>
      <c r="S64" s="467">
        <f t="shared" si="13"/>
        <v>80.05680375</v>
      </c>
      <c r="T64" s="467">
        <f t="shared" si="14"/>
        <v>0</v>
      </c>
      <c r="U64" s="467"/>
      <c r="V64" s="467">
        <f t="shared" si="15"/>
        <v>48.034082249999997</v>
      </c>
      <c r="W64" s="467">
        <f t="shared" si="16"/>
        <v>0</v>
      </c>
      <c r="X64" s="467"/>
      <c r="Y64" s="467"/>
      <c r="Z64" s="467"/>
      <c r="AA64" s="467"/>
      <c r="AB64" s="467"/>
      <c r="AC64" s="467"/>
      <c r="AD64" s="467"/>
      <c r="AE64" s="467"/>
      <c r="AF64" s="467"/>
      <c r="AG64" s="467"/>
      <c r="AH64" s="467"/>
      <c r="AI64" s="467"/>
      <c r="AJ64" s="467"/>
      <c r="AK64" s="467"/>
      <c r="AL64" s="467"/>
      <c r="AM64" s="467"/>
      <c r="AN64" s="467"/>
      <c r="AO64" s="467"/>
      <c r="AP64" s="467"/>
      <c r="AQ64" s="467"/>
      <c r="AR64" s="467"/>
      <c r="AS64" s="467"/>
      <c r="AT64" s="467"/>
      <c r="AU64" s="467"/>
      <c r="AV64" s="467"/>
      <c r="AW64" s="467">
        <f t="shared" si="4"/>
        <v>200.14200937499999</v>
      </c>
      <c r="AX64" s="467">
        <f t="shared" si="17"/>
        <v>0</v>
      </c>
      <c r="AY64" s="467"/>
      <c r="AZ64" s="467">
        <f t="shared" si="5"/>
        <v>100.07100468749999</v>
      </c>
      <c r="BA64" s="467">
        <f t="shared" si="18"/>
        <v>0</v>
      </c>
      <c r="BB64" s="467"/>
      <c r="BC64" s="467">
        <f t="shared" si="6"/>
        <v>60.042602812499993</v>
      </c>
      <c r="BD64" s="467">
        <f t="shared" si="19"/>
        <v>0</v>
      </c>
      <c r="BE64" s="467"/>
      <c r="BF64" s="467">
        <f t="shared" si="20"/>
        <v>200.14200937499999</v>
      </c>
      <c r="BG64" s="467">
        <f t="shared" si="21"/>
        <v>0</v>
      </c>
      <c r="BH64" s="467"/>
      <c r="BI64" s="467">
        <f t="shared" si="22"/>
        <v>100.07100468749999</v>
      </c>
      <c r="BJ64" s="467">
        <f t="shared" si="23"/>
        <v>0</v>
      </c>
      <c r="BK64" s="467"/>
      <c r="BL64" s="467">
        <f t="shared" si="24"/>
        <v>60.042602812499993</v>
      </c>
      <c r="BM64" s="467">
        <f t="shared" si="25"/>
        <v>0</v>
      </c>
      <c r="BN64" s="467"/>
      <c r="BO64" s="467"/>
      <c r="BP64" s="467"/>
      <c r="BQ64" s="467"/>
      <c r="BR64" s="467"/>
      <c r="BS64" s="467"/>
      <c r="BT64" s="467"/>
      <c r="BU64" s="467"/>
      <c r="BV64" s="467"/>
      <c r="BW64" s="467"/>
      <c r="BX64" s="467"/>
      <c r="BY64" s="467"/>
      <c r="BZ64" s="467"/>
      <c r="CA64" s="467"/>
      <c r="CB64" s="467"/>
      <c r="CC64" s="467"/>
      <c r="CD64" s="467"/>
      <c r="CE64" s="467"/>
      <c r="CF64" s="467"/>
      <c r="CG64" s="467"/>
      <c r="CH64" s="467"/>
      <c r="CI64" s="467"/>
      <c r="CJ64" s="467"/>
      <c r="CK64" s="467"/>
      <c r="CL64" s="467">
        <f t="shared" si="26"/>
        <v>0</v>
      </c>
      <c r="CM64" s="467">
        <f t="shared" si="27"/>
        <v>0</v>
      </c>
      <c r="CN64" s="467">
        <f t="shared" si="28"/>
        <v>0</v>
      </c>
      <c r="CO64" s="462"/>
      <c r="CP64" s="462"/>
      <c r="CQ64" s="457"/>
      <c r="CR64" s="457"/>
      <c r="CS64" s="457"/>
    </row>
    <row r="65" spans="1:97" s="472" customFormat="1" hidden="1">
      <c r="A65" s="469"/>
      <c r="B65" s="465" t="s">
        <v>344</v>
      </c>
      <c r="C65" s="466">
        <v>5.31</v>
      </c>
      <c r="D65" s="467">
        <f t="shared" si="7"/>
        <v>164.44937250000001</v>
      </c>
      <c r="E65" s="467">
        <f t="shared" si="0"/>
        <v>205.56171562500001</v>
      </c>
      <c r="F65" s="467"/>
      <c r="G65" s="467">
        <f t="shared" si="1"/>
        <v>164.44937250000001</v>
      </c>
      <c r="H65" s="467">
        <f t="shared" si="8"/>
        <v>0</v>
      </c>
      <c r="I65" s="467"/>
      <c r="J65" s="467">
        <f t="shared" si="2"/>
        <v>82.224686250000005</v>
      </c>
      <c r="K65" s="467">
        <f t="shared" si="9"/>
        <v>0</v>
      </c>
      <c r="L65" s="467"/>
      <c r="M65" s="467">
        <f t="shared" si="3"/>
        <v>49.33481175</v>
      </c>
      <c r="N65" s="467">
        <f t="shared" si="10"/>
        <v>0</v>
      </c>
      <c r="O65" s="467"/>
      <c r="P65" s="467">
        <f t="shared" si="11"/>
        <v>164.44937250000001</v>
      </c>
      <c r="Q65" s="467">
        <f t="shared" si="12"/>
        <v>0</v>
      </c>
      <c r="R65" s="467"/>
      <c r="S65" s="467">
        <f t="shared" si="13"/>
        <v>82.224686250000005</v>
      </c>
      <c r="T65" s="467">
        <f t="shared" si="14"/>
        <v>0</v>
      </c>
      <c r="U65" s="467"/>
      <c r="V65" s="467">
        <f t="shared" si="15"/>
        <v>49.33481175</v>
      </c>
      <c r="W65" s="467">
        <f t="shared" si="16"/>
        <v>0</v>
      </c>
      <c r="X65" s="467"/>
      <c r="Y65" s="467"/>
      <c r="Z65" s="467"/>
      <c r="AA65" s="467"/>
      <c r="AB65" s="467"/>
      <c r="AC65" s="467"/>
      <c r="AD65" s="467"/>
      <c r="AE65" s="467"/>
      <c r="AF65" s="467"/>
      <c r="AG65" s="467"/>
      <c r="AH65" s="467"/>
      <c r="AI65" s="467"/>
      <c r="AJ65" s="467"/>
      <c r="AK65" s="467"/>
      <c r="AL65" s="467"/>
      <c r="AM65" s="467"/>
      <c r="AN65" s="467"/>
      <c r="AO65" s="467"/>
      <c r="AP65" s="467"/>
      <c r="AQ65" s="467"/>
      <c r="AR65" s="467"/>
      <c r="AS65" s="467"/>
      <c r="AT65" s="467"/>
      <c r="AU65" s="467"/>
      <c r="AV65" s="467"/>
      <c r="AW65" s="467">
        <f t="shared" si="4"/>
        <v>205.56171562500001</v>
      </c>
      <c r="AX65" s="467">
        <f t="shared" si="17"/>
        <v>0</v>
      </c>
      <c r="AY65" s="467"/>
      <c r="AZ65" s="467">
        <f t="shared" si="5"/>
        <v>102.7808578125</v>
      </c>
      <c r="BA65" s="467">
        <f t="shared" si="18"/>
        <v>0</v>
      </c>
      <c r="BB65" s="467"/>
      <c r="BC65" s="467">
        <f t="shared" si="6"/>
        <v>61.6685146875</v>
      </c>
      <c r="BD65" s="467">
        <f t="shared" si="19"/>
        <v>0</v>
      </c>
      <c r="BE65" s="467"/>
      <c r="BF65" s="467">
        <f t="shared" si="20"/>
        <v>205.56171562500001</v>
      </c>
      <c r="BG65" s="467">
        <f t="shared" si="21"/>
        <v>0</v>
      </c>
      <c r="BH65" s="467"/>
      <c r="BI65" s="467">
        <f t="shared" si="22"/>
        <v>102.7808578125</v>
      </c>
      <c r="BJ65" s="467">
        <f t="shared" si="23"/>
        <v>0</v>
      </c>
      <c r="BK65" s="467"/>
      <c r="BL65" s="467">
        <f t="shared" si="24"/>
        <v>61.6685146875</v>
      </c>
      <c r="BM65" s="467">
        <f t="shared" si="25"/>
        <v>0</v>
      </c>
      <c r="BN65" s="467"/>
      <c r="BO65" s="467"/>
      <c r="BP65" s="467"/>
      <c r="BQ65" s="467"/>
      <c r="BR65" s="467"/>
      <c r="BS65" s="467"/>
      <c r="BT65" s="467"/>
      <c r="BU65" s="467"/>
      <c r="BV65" s="467"/>
      <c r="BW65" s="467"/>
      <c r="BX65" s="467"/>
      <c r="BY65" s="467"/>
      <c r="BZ65" s="467"/>
      <c r="CA65" s="467"/>
      <c r="CB65" s="467"/>
      <c r="CC65" s="467"/>
      <c r="CD65" s="467"/>
      <c r="CE65" s="467"/>
      <c r="CF65" s="467"/>
      <c r="CG65" s="467"/>
      <c r="CH65" s="467"/>
      <c r="CI65" s="467"/>
      <c r="CJ65" s="467"/>
      <c r="CK65" s="467"/>
      <c r="CL65" s="467">
        <f t="shared" si="26"/>
        <v>0</v>
      </c>
      <c r="CM65" s="467">
        <f t="shared" si="27"/>
        <v>0</v>
      </c>
      <c r="CN65" s="467">
        <f t="shared" si="28"/>
        <v>0</v>
      </c>
      <c r="CO65" s="462"/>
      <c r="CP65" s="462"/>
      <c r="CQ65" s="457"/>
      <c r="CR65" s="457"/>
      <c r="CS65" s="457"/>
    </row>
    <row r="66" spans="1:97" s="472" customFormat="1" hidden="1">
      <c r="A66" s="469"/>
      <c r="B66" s="465" t="s">
        <v>345</v>
      </c>
      <c r="C66" s="466">
        <v>5.47</v>
      </c>
      <c r="D66" s="467">
        <f t="shared" si="7"/>
        <v>169.40453249999999</v>
      </c>
      <c r="E66" s="467">
        <f t="shared" si="0"/>
        <v>211.75566562499998</v>
      </c>
      <c r="F66" s="467"/>
      <c r="G66" s="467">
        <f t="shared" si="1"/>
        <v>169.40453249999999</v>
      </c>
      <c r="H66" s="467">
        <f t="shared" si="8"/>
        <v>0</v>
      </c>
      <c r="I66" s="467"/>
      <c r="J66" s="467">
        <f t="shared" si="2"/>
        <v>84.702266249999994</v>
      </c>
      <c r="K66" s="467">
        <f t="shared" si="9"/>
        <v>0</v>
      </c>
      <c r="L66" s="467"/>
      <c r="M66" s="467">
        <f t="shared" si="3"/>
        <v>50.821359749999992</v>
      </c>
      <c r="N66" s="467">
        <f t="shared" si="10"/>
        <v>0</v>
      </c>
      <c r="O66" s="467"/>
      <c r="P66" s="467">
        <f t="shared" si="11"/>
        <v>169.40453249999999</v>
      </c>
      <c r="Q66" s="467">
        <f t="shared" si="12"/>
        <v>0</v>
      </c>
      <c r="R66" s="467"/>
      <c r="S66" s="467">
        <f t="shared" si="13"/>
        <v>84.702266249999994</v>
      </c>
      <c r="T66" s="467">
        <f t="shared" si="14"/>
        <v>0</v>
      </c>
      <c r="U66" s="467"/>
      <c r="V66" s="467">
        <f t="shared" si="15"/>
        <v>50.821359749999992</v>
      </c>
      <c r="W66" s="467">
        <f t="shared" si="16"/>
        <v>0</v>
      </c>
      <c r="X66" s="467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7"/>
      <c r="AJ66" s="467"/>
      <c r="AK66" s="467"/>
      <c r="AL66" s="467"/>
      <c r="AM66" s="467"/>
      <c r="AN66" s="467"/>
      <c r="AO66" s="467"/>
      <c r="AP66" s="467"/>
      <c r="AQ66" s="467"/>
      <c r="AR66" s="467"/>
      <c r="AS66" s="467"/>
      <c r="AT66" s="467"/>
      <c r="AU66" s="467"/>
      <c r="AV66" s="467"/>
      <c r="AW66" s="467">
        <f t="shared" si="4"/>
        <v>211.75566562499998</v>
      </c>
      <c r="AX66" s="467">
        <f t="shared" si="17"/>
        <v>0</v>
      </c>
      <c r="AY66" s="467"/>
      <c r="AZ66" s="467">
        <f t="shared" si="5"/>
        <v>105.87783281249999</v>
      </c>
      <c r="BA66" s="467">
        <f t="shared" si="18"/>
        <v>0</v>
      </c>
      <c r="BB66" s="467"/>
      <c r="BC66" s="467">
        <f t="shared" si="6"/>
        <v>63.526699687499992</v>
      </c>
      <c r="BD66" s="467">
        <f t="shared" si="19"/>
        <v>0</v>
      </c>
      <c r="BE66" s="467"/>
      <c r="BF66" s="467">
        <f t="shared" si="20"/>
        <v>211.75566562499998</v>
      </c>
      <c r="BG66" s="467">
        <f t="shared" si="21"/>
        <v>0</v>
      </c>
      <c r="BH66" s="467"/>
      <c r="BI66" s="467">
        <f t="shared" si="22"/>
        <v>105.87783281249999</v>
      </c>
      <c r="BJ66" s="467">
        <f t="shared" si="23"/>
        <v>0</v>
      </c>
      <c r="BK66" s="467"/>
      <c r="BL66" s="467">
        <f t="shared" si="24"/>
        <v>63.526699687499992</v>
      </c>
      <c r="BM66" s="467">
        <f t="shared" si="25"/>
        <v>0</v>
      </c>
      <c r="BN66" s="467"/>
      <c r="BO66" s="467"/>
      <c r="BP66" s="467"/>
      <c r="BQ66" s="467"/>
      <c r="BR66" s="467"/>
      <c r="BS66" s="467"/>
      <c r="BT66" s="467"/>
      <c r="BU66" s="467"/>
      <c r="BV66" s="467"/>
      <c r="BW66" s="467"/>
      <c r="BX66" s="467"/>
      <c r="BY66" s="467"/>
      <c r="BZ66" s="467"/>
      <c r="CA66" s="467"/>
      <c r="CB66" s="467"/>
      <c r="CC66" s="467"/>
      <c r="CD66" s="467"/>
      <c r="CE66" s="467"/>
      <c r="CF66" s="467"/>
      <c r="CG66" s="467"/>
      <c r="CH66" s="467"/>
      <c r="CI66" s="467"/>
      <c r="CJ66" s="467"/>
      <c r="CK66" s="467"/>
      <c r="CL66" s="467">
        <f t="shared" si="26"/>
        <v>0</v>
      </c>
      <c r="CM66" s="467">
        <f t="shared" si="27"/>
        <v>0</v>
      </c>
      <c r="CN66" s="467">
        <f t="shared" si="28"/>
        <v>0</v>
      </c>
      <c r="CO66" s="462"/>
      <c r="CP66" s="462"/>
      <c r="CQ66" s="457"/>
      <c r="CR66" s="457"/>
      <c r="CS66" s="457"/>
    </row>
    <row r="67" spans="1:97" s="472" customFormat="1" hidden="1">
      <c r="A67" s="469"/>
      <c r="B67" s="465" t="s">
        <v>346</v>
      </c>
      <c r="C67" s="466">
        <v>5.62</v>
      </c>
      <c r="D67" s="467">
        <f t="shared" si="7"/>
        <v>174.049995</v>
      </c>
      <c r="E67" s="467">
        <f t="shared" si="0"/>
        <v>217.56249374999999</v>
      </c>
      <c r="F67" s="467"/>
      <c r="G67" s="467">
        <f t="shared" si="1"/>
        <v>174.049995</v>
      </c>
      <c r="H67" s="467">
        <f t="shared" si="8"/>
        <v>0</v>
      </c>
      <c r="I67" s="467"/>
      <c r="J67" s="467">
        <f t="shared" si="2"/>
        <v>87.024997499999998</v>
      </c>
      <c r="K67" s="467">
        <f t="shared" si="9"/>
        <v>0</v>
      </c>
      <c r="L67" s="467"/>
      <c r="M67" s="467">
        <f t="shared" si="3"/>
        <v>52.2149985</v>
      </c>
      <c r="N67" s="467">
        <f t="shared" si="10"/>
        <v>0</v>
      </c>
      <c r="O67" s="467"/>
      <c r="P67" s="467">
        <f t="shared" si="11"/>
        <v>174.049995</v>
      </c>
      <c r="Q67" s="467">
        <f t="shared" si="12"/>
        <v>0</v>
      </c>
      <c r="R67" s="467"/>
      <c r="S67" s="467">
        <f t="shared" si="13"/>
        <v>87.024997499999998</v>
      </c>
      <c r="T67" s="467">
        <f t="shared" si="14"/>
        <v>0</v>
      </c>
      <c r="U67" s="467"/>
      <c r="V67" s="467">
        <f t="shared" si="15"/>
        <v>52.2149985</v>
      </c>
      <c r="W67" s="467">
        <f t="shared" si="16"/>
        <v>0</v>
      </c>
      <c r="X67" s="467"/>
      <c r="Y67" s="467"/>
      <c r="Z67" s="467"/>
      <c r="AA67" s="467"/>
      <c r="AB67" s="467"/>
      <c r="AC67" s="467"/>
      <c r="AD67" s="467"/>
      <c r="AE67" s="467"/>
      <c r="AF67" s="467"/>
      <c r="AG67" s="467"/>
      <c r="AH67" s="467"/>
      <c r="AI67" s="467"/>
      <c r="AJ67" s="467"/>
      <c r="AK67" s="467"/>
      <c r="AL67" s="467"/>
      <c r="AM67" s="467"/>
      <c r="AN67" s="467"/>
      <c r="AO67" s="467"/>
      <c r="AP67" s="467"/>
      <c r="AQ67" s="467"/>
      <c r="AR67" s="467"/>
      <c r="AS67" s="467"/>
      <c r="AT67" s="467"/>
      <c r="AU67" s="467"/>
      <c r="AV67" s="467"/>
      <c r="AW67" s="467">
        <f t="shared" si="4"/>
        <v>217.56249374999999</v>
      </c>
      <c r="AX67" s="467">
        <f t="shared" si="17"/>
        <v>0</v>
      </c>
      <c r="AY67" s="467"/>
      <c r="AZ67" s="467">
        <f t="shared" si="5"/>
        <v>108.78124687499999</v>
      </c>
      <c r="BA67" s="467">
        <f t="shared" si="18"/>
        <v>0</v>
      </c>
      <c r="BB67" s="467"/>
      <c r="BC67" s="467">
        <f t="shared" si="6"/>
        <v>65.268748124999988</v>
      </c>
      <c r="BD67" s="467">
        <f t="shared" si="19"/>
        <v>0</v>
      </c>
      <c r="BE67" s="467"/>
      <c r="BF67" s="467">
        <f t="shared" si="20"/>
        <v>217.56249374999999</v>
      </c>
      <c r="BG67" s="467">
        <f t="shared" si="21"/>
        <v>0</v>
      </c>
      <c r="BH67" s="467"/>
      <c r="BI67" s="467">
        <f t="shared" si="22"/>
        <v>108.78124687499999</v>
      </c>
      <c r="BJ67" s="467">
        <f t="shared" si="23"/>
        <v>0</v>
      </c>
      <c r="BK67" s="467"/>
      <c r="BL67" s="467">
        <f t="shared" si="24"/>
        <v>65.268748124999988</v>
      </c>
      <c r="BM67" s="467">
        <f t="shared" si="25"/>
        <v>0</v>
      </c>
      <c r="BN67" s="467"/>
      <c r="BO67" s="467"/>
      <c r="BP67" s="467"/>
      <c r="BQ67" s="467"/>
      <c r="BR67" s="467"/>
      <c r="BS67" s="467"/>
      <c r="BT67" s="467"/>
      <c r="BU67" s="467"/>
      <c r="BV67" s="467"/>
      <c r="BW67" s="467"/>
      <c r="BX67" s="467"/>
      <c r="BY67" s="467"/>
      <c r="BZ67" s="467"/>
      <c r="CA67" s="467"/>
      <c r="CB67" s="467"/>
      <c r="CC67" s="467"/>
      <c r="CD67" s="467"/>
      <c r="CE67" s="467"/>
      <c r="CF67" s="467"/>
      <c r="CG67" s="467"/>
      <c r="CH67" s="467"/>
      <c r="CI67" s="467"/>
      <c r="CJ67" s="467"/>
      <c r="CK67" s="467"/>
      <c r="CL67" s="467">
        <f t="shared" si="26"/>
        <v>0</v>
      </c>
      <c r="CM67" s="467">
        <f t="shared" si="27"/>
        <v>0</v>
      </c>
      <c r="CN67" s="467">
        <f t="shared" si="28"/>
        <v>0</v>
      </c>
      <c r="CO67" s="462"/>
      <c r="CP67" s="462"/>
      <c r="CQ67" s="457"/>
      <c r="CR67" s="457"/>
      <c r="CS67" s="457"/>
    </row>
    <row r="68" spans="1:97" s="472" customFormat="1" hidden="1">
      <c r="A68" s="464"/>
      <c r="B68" s="465" t="s">
        <v>53</v>
      </c>
      <c r="C68" s="466">
        <v>5.84</v>
      </c>
      <c r="D68" s="467">
        <f t="shared" si="7"/>
        <v>180.86333999999999</v>
      </c>
      <c r="E68" s="467">
        <f t="shared" si="0"/>
        <v>226.07917499999999</v>
      </c>
      <c r="F68" s="467"/>
      <c r="G68" s="467">
        <f t="shared" si="1"/>
        <v>180.86333999999999</v>
      </c>
      <c r="H68" s="467">
        <f t="shared" si="8"/>
        <v>0</v>
      </c>
      <c r="I68" s="467"/>
      <c r="J68" s="467">
        <f t="shared" si="2"/>
        <v>90.431669999999997</v>
      </c>
      <c r="K68" s="467">
        <f t="shared" si="9"/>
        <v>0</v>
      </c>
      <c r="L68" s="467"/>
      <c r="M68" s="467">
        <f t="shared" si="3"/>
        <v>54.259001999999995</v>
      </c>
      <c r="N68" s="467">
        <f t="shared" si="10"/>
        <v>0</v>
      </c>
      <c r="O68" s="467"/>
      <c r="P68" s="467">
        <f t="shared" si="11"/>
        <v>180.86333999999999</v>
      </c>
      <c r="Q68" s="467">
        <f t="shared" si="12"/>
        <v>0</v>
      </c>
      <c r="R68" s="467"/>
      <c r="S68" s="467">
        <f t="shared" si="13"/>
        <v>90.431669999999997</v>
      </c>
      <c r="T68" s="467">
        <f t="shared" si="14"/>
        <v>0</v>
      </c>
      <c r="U68" s="467"/>
      <c r="V68" s="467">
        <f t="shared" si="15"/>
        <v>54.259001999999995</v>
      </c>
      <c r="W68" s="467">
        <f t="shared" si="16"/>
        <v>0</v>
      </c>
      <c r="X68" s="467"/>
      <c r="Y68" s="467"/>
      <c r="Z68" s="467"/>
      <c r="AA68" s="467"/>
      <c r="AB68" s="467"/>
      <c r="AC68" s="467"/>
      <c r="AD68" s="467"/>
      <c r="AE68" s="467"/>
      <c r="AF68" s="467"/>
      <c r="AG68" s="467"/>
      <c r="AH68" s="467"/>
      <c r="AI68" s="467"/>
      <c r="AJ68" s="467"/>
      <c r="AK68" s="467"/>
      <c r="AL68" s="467"/>
      <c r="AM68" s="467"/>
      <c r="AN68" s="467"/>
      <c r="AO68" s="467"/>
      <c r="AP68" s="467"/>
      <c r="AQ68" s="467"/>
      <c r="AR68" s="467"/>
      <c r="AS68" s="467"/>
      <c r="AT68" s="467"/>
      <c r="AU68" s="467"/>
      <c r="AV68" s="467"/>
      <c r="AW68" s="467">
        <f t="shared" si="4"/>
        <v>226.07917499999999</v>
      </c>
      <c r="AX68" s="467">
        <f t="shared" si="17"/>
        <v>0</v>
      </c>
      <c r="AY68" s="467"/>
      <c r="AZ68" s="467">
        <f t="shared" si="5"/>
        <v>113.0395875</v>
      </c>
      <c r="BA68" s="467">
        <f t="shared" si="18"/>
        <v>0</v>
      </c>
      <c r="BB68" s="467"/>
      <c r="BC68" s="467">
        <f t="shared" si="6"/>
        <v>67.823752499999998</v>
      </c>
      <c r="BD68" s="467">
        <f t="shared" si="19"/>
        <v>0</v>
      </c>
      <c r="BE68" s="467"/>
      <c r="BF68" s="467">
        <f t="shared" si="20"/>
        <v>226.07917499999999</v>
      </c>
      <c r="BG68" s="467">
        <f t="shared" si="21"/>
        <v>0</v>
      </c>
      <c r="BH68" s="467"/>
      <c r="BI68" s="467">
        <f t="shared" si="22"/>
        <v>113.0395875</v>
      </c>
      <c r="BJ68" s="467">
        <f t="shared" si="23"/>
        <v>0</v>
      </c>
      <c r="BK68" s="467"/>
      <c r="BL68" s="467">
        <f t="shared" si="24"/>
        <v>67.823752499999998</v>
      </c>
      <c r="BM68" s="467">
        <f t="shared" si="25"/>
        <v>0</v>
      </c>
      <c r="BN68" s="467"/>
      <c r="BO68" s="467"/>
      <c r="BP68" s="467"/>
      <c r="BQ68" s="467"/>
      <c r="BR68" s="467"/>
      <c r="BS68" s="467"/>
      <c r="BT68" s="467"/>
      <c r="BU68" s="467"/>
      <c r="BV68" s="467"/>
      <c r="BW68" s="467"/>
      <c r="BX68" s="467"/>
      <c r="BY68" s="467"/>
      <c r="BZ68" s="467"/>
      <c r="CA68" s="467"/>
      <c r="CB68" s="467"/>
      <c r="CC68" s="467"/>
      <c r="CD68" s="467"/>
      <c r="CE68" s="467"/>
      <c r="CF68" s="467"/>
      <c r="CG68" s="467"/>
      <c r="CH68" s="467"/>
      <c r="CI68" s="467"/>
      <c r="CJ68" s="467"/>
      <c r="CK68" s="467"/>
      <c r="CL68" s="467">
        <f t="shared" si="26"/>
        <v>0</v>
      </c>
      <c r="CM68" s="467">
        <f t="shared" si="27"/>
        <v>0</v>
      </c>
      <c r="CN68" s="467">
        <f t="shared" si="28"/>
        <v>0</v>
      </c>
      <c r="CO68" s="462"/>
      <c r="CP68" s="462"/>
      <c r="CQ68" s="457"/>
      <c r="CR68" s="457"/>
      <c r="CS68" s="457"/>
    </row>
    <row r="69" spans="1:97" s="472" customFormat="1" hidden="1">
      <c r="A69" s="469"/>
      <c r="B69" s="465" t="s">
        <v>340</v>
      </c>
      <c r="C69" s="466">
        <v>6.01</v>
      </c>
      <c r="D69" s="467">
        <f t="shared" si="7"/>
        <v>186.1281975</v>
      </c>
      <c r="E69" s="467">
        <f t="shared" si="0"/>
        <v>232.66024687499998</v>
      </c>
      <c r="F69" s="467"/>
      <c r="G69" s="467">
        <f t="shared" si="1"/>
        <v>186.1281975</v>
      </c>
      <c r="H69" s="467">
        <f t="shared" si="8"/>
        <v>0</v>
      </c>
      <c r="I69" s="467"/>
      <c r="J69" s="467">
        <f t="shared" si="2"/>
        <v>93.064098749999999</v>
      </c>
      <c r="K69" s="467">
        <f t="shared" si="9"/>
        <v>0</v>
      </c>
      <c r="L69" s="467"/>
      <c r="M69" s="467">
        <f t="shared" si="3"/>
        <v>55.83845925</v>
      </c>
      <c r="N69" s="467">
        <f t="shared" si="10"/>
        <v>0</v>
      </c>
      <c r="O69" s="467"/>
      <c r="P69" s="467">
        <f t="shared" si="11"/>
        <v>186.1281975</v>
      </c>
      <c r="Q69" s="467">
        <f t="shared" si="12"/>
        <v>0</v>
      </c>
      <c r="R69" s="467"/>
      <c r="S69" s="467">
        <f t="shared" si="13"/>
        <v>93.064098749999999</v>
      </c>
      <c r="T69" s="467">
        <f t="shared" si="14"/>
        <v>0</v>
      </c>
      <c r="U69" s="467"/>
      <c r="V69" s="467">
        <f t="shared" si="15"/>
        <v>55.83845925</v>
      </c>
      <c r="W69" s="467">
        <f t="shared" si="16"/>
        <v>0</v>
      </c>
      <c r="X69" s="467"/>
      <c r="Y69" s="467"/>
      <c r="Z69" s="467"/>
      <c r="AA69" s="467"/>
      <c r="AB69" s="467"/>
      <c r="AC69" s="467"/>
      <c r="AD69" s="467"/>
      <c r="AE69" s="467"/>
      <c r="AF69" s="467"/>
      <c r="AG69" s="467"/>
      <c r="AH69" s="467"/>
      <c r="AI69" s="467"/>
      <c r="AJ69" s="467"/>
      <c r="AK69" s="467"/>
      <c r="AL69" s="467"/>
      <c r="AM69" s="467"/>
      <c r="AN69" s="467"/>
      <c r="AO69" s="467"/>
      <c r="AP69" s="467"/>
      <c r="AQ69" s="467"/>
      <c r="AR69" s="467"/>
      <c r="AS69" s="467"/>
      <c r="AT69" s="467"/>
      <c r="AU69" s="467"/>
      <c r="AV69" s="467"/>
      <c r="AW69" s="467">
        <f t="shared" si="4"/>
        <v>232.66024687499998</v>
      </c>
      <c r="AX69" s="467">
        <f t="shared" si="17"/>
        <v>0</v>
      </c>
      <c r="AY69" s="467"/>
      <c r="AZ69" s="467">
        <f t="shared" si="5"/>
        <v>116.33012343749999</v>
      </c>
      <c r="BA69" s="467">
        <f t="shared" si="18"/>
        <v>0</v>
      </c>
      <c r="BB69" s="467"/>
      <c r="BC69" s="467">
        <f t="shared" si="6"/>
        <v>69.798074062499992</v>
      </c>
      <c r="BD69" s="467">
        <f t="shared" si="19"/>
        <v>0</v>
      </c>
      <c r="BE69" s="467"/>
      <c r="BF69" s="467">
        <f t="shared" si="20"/>
        <v>232.66024687499998</v>
      </c>
      <c r="BG69" s="467">
        <f t="shared" si="21"/>
        <v>0</v>
      </c>
      <c r="BH69" s="467"/>
      <c r="BI69" s="467">
        <f t="shared" si="22"/>
        <v>116.33012343749999</v>
      </c>
      <c r="BJ69" s="467">
        <f t="shared" si="23"/>
        <v>0</v>
      </c>
      <c r="BK69" s="467"/>
      <c r="BL69" s="467">
        <f t="shared" si="24"/>
        <v>69.798074062499992</v>
      </c>
      <c r="BM69" s="467">
        <f t="shared" si="25"/>
        <v>0</v>
      </c>
      <c r="BN69" s="467"/>
      <c r="BO69" s="467"/>
      <c r="BP69" s="467"/>
      <c r="BQ69" s="467"/>
      <c r="BR69" s="467"/>
      <c r="BS69" s="467"/>
      <c r="BT69" s="467"/>
      <c r="BU69" s="467"/>
      <c r="BV69" s="467"/>
      <c r="BW69" s="467"/>
      <c r="BX69" s="467"/>
      <c r="BY69" s="467"/>
      <c r="BZ69" s="467"/>
      <c r="CA69" s="467"/>
      <c r="CB69" s="467"/>
      <c r="CC69" s="467"/>
      <c r="CD69" s="467"/>
      <c r="CE69" s="467"/>
      <c r="CF69" s="467"/>
      <c r="CG69" s="467"/>
      <c r="CH69" s="467"/>
      <c r="CI69" s="467"/>
      <c r="CJ69" s="467"/>
      <c r="CK69" s="467"/>
      <c r="CL69" s="467">
        <f t="shared" si="26"/>
        <v>0</v>
      </c>
      <c r="CM69" s="467">
        <f t="shared" si="27"/>
        <v>0</v>
      </c>
      <c r="CN69" s="467">
        <f t="shared" si="28"/>
        <v>0</v>
      </c>
      <c r="CO69" s="462"/>
      <c r="CP69" s="462"/>
      <c r="CQ69" s="457"/>
      <c r="CR69" s="457"/>
      <c r="CS69" s="457"/>
    </row>
    <row r="70" spans="1:97" s="472" customFormat="1" hidden="1">
      <c r="A70" s="469"/>
      <c r="B70" s="465" t="s">
        <v>341</v>
      </c>
      <c r="C70" s="466">
        <v>6.17</v>
      </c>
      <c r="D70" s="467">
        <f t="shared" si="7"/>
        <v>191.08335750000001</v>
      </c>
      <c r="E70" s="467">
        <f t="shared" si="0"/>
        <v>238.85419687500001</v>
      </c>
      <c r="F70" s="467"/>
      <c r="G70" s="467">
        <f t="shared" si="1"/>
        <v>191.08335750000001</v>
      </c>
      <c r="H70" s="467">
        <f t="shared" si="8"/>
        <v>0</v>
      </c>
      <c r="I70" s="467"/>
      <c r="J70" s="467">
        <f t="shared" si="2"/>
        <v>95.541678750000003</v>
      </c>
      <c r="K70" s="467">
        <f t="shared" si="9"/>
        <v>0</v>
      </c>
      <c r="L70" s="467"/>
      <c r="M70" s="467">
        <f t="shared" si="3"/>
        <v>57.325007249999999</v>
      </c>
      <c r="N70" s="467">
        <f t="shared" si="10"/>
        <v>0</v>
      </c>
      <c r="O70" s="467"/>
      <c r="P70" s="467">
        <f t="shared" si="11"/>
        <v>191.08335750000001</v>
      </c>
      <c r="Q70" s="467">
        <f t="shared" si="12"/>
        <v>0</v>
      </c>
      <c r="R70" s="467"/>
      <c r="S70" s="467">
        <f t="shared" si="13"/>
        <v>95.541678750000003</v>
      </c>
      <c r="T70" s="467">
        <f t="shared" si="14"/>
        <v>0</v>
      </c>
      <c r="U70" s="467"/>
      <c r="V70" s="467">
        <f t="shared" si="15"/>
        <v>57.325007249999999</v>
      </c>
      <c r="W70" s="467">
        <f t="shared" si="16"/>
        <v>0</v>
      </c>
      <c r="X70" s="467"/>
      <c r="Y70" s="467"/>
      <c r="Z70" s="467"/>
      <c r="AA70" s="467"/>
      <c r="AB70" s="467"/>
      <c r="AC70" s="467"/>
      <c r="AD70" s="467"/>
      <c r="AE70" s="467"/>
      <c r="AF70" s="467"/>
      <c r="AG70" s="467"/>
      <c r="AH70" s="467"/>
      <c r="AI70" s="467"/>
      <c r="AJ70" s="467"/>
      <c r="AK70" s="467"/>
      <c r="AL70" s="467"/>
      <c r="AM70" s="467"/>
      <c r="AN70" s="467"/>
      <c r="AO70" s="467"/>
      <c r="AP70" s="467"/>
      <c r="AQ70" s="467"/>
      <c r="AR70" s="467"/>
      <c r="AS70" s="467"/>
      <c r="AT70" s="467"/>
      <c r="AU70" s="467"/>
      <c r="AV70" s="467"/>
      <c r="AW70" s="467">
        <f t="shared" si="4"/>
        <v>238.85419687500001</v>
      </c>
      <c r="AX70" s="467">
        <f t="shared" si="17"/>
        <v>0</v>
      </c>
      <c r="AY70" s="467"/>
      <c r="AZ70" s="467">
        <f t="shared" si="5"/>
        <v>119.42709843750001</v>
      </c>
      <c r="BA70" s="467">
        <f t="shared" si="18"/>
        <v>0</v>
      </c>
      <c r="BB70" s="467"/>
      <c r="BC70" s="467">
        <f t="shared" si="6"/>
        <v>71.656259062499998</v>
      </c>
      <c r="BD70" s="467">
        <f t="shared" si="19"/>
        <v>0</v>
      </c>
      <c r="BE70" s="467"/>
      <c r="BF70" s="467">
        <f t="shared" si="20"/>
        <v>238.85419687500001</v>
      </c>
      <c r="BG70" s="467">
        <f t="shared" si="21"/>
        <v>0</v>
      </c>
      <c r="BH70" s="467"/>
      <c r="BI70" s="467">
        <f t="shared" si="22"/>
        <v>119.42709843750001</v>
      </c>
      <c r="BJ70" s="467">
        <f t="shared" si="23"/>
        <v>0</v>
      </c>
      <c r="BK70" s="467"/>
      <c r="BL70" s="467">
        <f t="shared" si="24"/>
        <v>71.656259062499998</v>
      </c>
      <c r="BM70" s="467">
        <f t="shared" si="25"/>
        <v>0</v>
      </c>
      <c r="BN70" s="467"/>
      <c r="BO70" s="467"/>
      <c r="BP70" s="467"/>
      <c r="BQ70" s="467"/>
      <c r="BR70" s="467"/>
      <c r="BS70" s="467"/>
      <c r="BT70" s="467"/>
      <c r="BU70" s="467"/>
      <c r="BV70" s="467"/>
      <c r="BW70" s="467"/>
      <c r="BX70" s="467"/>
      <c r="BY70" s="467"/>
      <c r="BZ70" s="467"/>
      <c r="CA70" s="467"/>
      <c r="CB70" s="467"/>
      <c r="CC70" s="467"/>
      <c r="CD70" s="467"/>
      <c r="CE70" s="467"/>
      <c r="CF70" s="467"/>
      <c r="CG70" s="467"/>
      <c r="CH70" s="467"/>
      <c r="CI70" s="467"/>
      <c r="CJ70" s="467"/>
      <c r="CK70" s="467"/>
      <c r="CL70" s="467">
        <f t="shared" si="26"/>
        <v>0</v>
      </c>
      <c r="CM70" s="467">
        <f t="shared" si="27"/>
        <v>0</v>
      </c>
      <c r="CN70" s="467">
        <f t="shared" si="28"/>
        <v>0</v>
      </c>
      <c r="CO70" s="462"/>
      <c r="CP70" s="462"/>
      <c r="CQ70" s="457"/>
      <c r="CR70" s="457"/>
      <c r="CS70" s="457"/>
    </row>
    <row r="71" spans="1:97" s="472" customFormat="1" hidden="1">
      <c r="A71" s="469"/>
      <c r="B71" s="465" t="s">
        <v>342</v>
      </c>
      <c r="C71" s="466">
        <v>6.35</v>
      </c>
      <c r="D71" s="467">
        <f t="shared" si="7"/>
        <v>196.65791250000001</v>
      </c>
      <c r="E71" s="467">
        <f t="shared" si="0"/>
        <v>245.82239062500003</v>
      </c>
      <c r="F71" s="467"/>
      <c r="G71" s="467">
        <f t="shared" si="1"/>
        <v>196.65791250000001</v>
      </c>
      <c r="H71" s="467">
        <f t="shared" si="8"/>
        <v>0</v>
      </c>
      <c r="I71" s="467"/>
      <c r="J71" s="467">
        <f t="shared" si="2"/>
        <v>98.328956250000005</v>
      </c>
      <c r="K71" s="467">
        <f t="shared" si="9"/>
        <v>0</v>
      </c>
      <c r="L71" s="467"/>
      <c r="M71" s="467">
        <f t="shared" si="3"/>
        <v>58.997373750000001</v>
      </c>
      <c r="N71" s="467">
        <f t="shared" si="10"/>
        <v>0</v>
      </c>
      <c r="O71" s="467"/>
      <c r="P71" s="467">
        <f t="shared" si="11"/>
        <v>196.65791250000001</v>
      </c>
      <c r="Q71" s="467">
        <f t="shared" si="12"/>
        <v>0</v>
      </c>
      <c r="R71" s="467"/>
      <c r="S71" s="467">
        <f t="shared" si="13"/>
        <v>98.328956250000005</v>
      </c>
      <c r="T71" s="467">
        <f t="shared" si="14"/>
        <v>0</v>
      </c>
      <c r="U71" s="467"/>
      <c r="V71" s="467">
        <f t="shared" si="15"/>
        <v>58.997373750000001</v>
      </c>
      <c r="W71" s="467">
        <f t="shared" si="16"/>
        <v>0</v>
      </c>
      <c r="X71" s="467"/>
      <c r="Y71" s="467"/>
      <c r="Z71" s="467"/>
      <c r="AA71" s="467"/>
      <c r="AB71" s="467"/>
      <c r="AC71" s="467"/>
      <c r="AD71" s="467"/>
      <c r="AE71" s="467"/>
      <c r="AF71" s="467"/>
      <c r="AG71" s="467"/>
      <c r="AH71" s="467"/>
      <c r="AI71" s="467"/>
      <c r="AJ71" s="467"/>
      <c r="AK71" s="467"/>
      <c r="AL71" s="467"/>
      <c r="AM71" s="467"/>
      <c r="AN71" s="467"/>
      <c r="AO71" s="467"/>
      <c r="AP71" s="467"/>
      <c r="AQ71" s="467"/>
      <c r="AR71" s="467"/>
      <c r="AS71" s="467"/>
      <c r="AT71" s="467"/>
      <c r="AU71" s="467"/>
      <c r="AV71" s="467"/>
      <c r="AW71" s="467">
        <f t="shared" si="4"/>
        <v>245.82239062500003</v>
      </c>
      <c r="AX71" s="467">
        <f t="shared" si="17"/>
        <v>0</v>
      </c>
      <c r="AY71" s="467"/>
      <c r="AZ71" s="467">
        <f t="shared" si="5"/>
        <v>122.91119531250001</v>
      </c>
      <c r="BA71" s="467">
        <f t="shared" si="18"/>
        <v>0</v>
      </c>
      <c r="BB71" s="467"/>
      <c r="BC71" s="467">
        <f t="shared" si="6"/>
        <v>73.74671718750001</v>
      </c>
      <c r="BD71" s="467">
        <f t="shared" si="19"/>
        <v>0</v>
      </c>
      <c r="BE71" s="467"/>
      <c r="BF71" s="467">
        <f t="shared" si="20"/>
        <v>245.82239062500003</v>
      </c>
      <c r="BG71" s="467">
        <f t="shared" si="21"/>
        <v>0</v>
      </c>
      <c r="BH71" s="467"/>
      <c r="BI71" s="467">
        <f t="shared" si="22"/>
        <v>122.91119531250001</v>
      </c>
      <c r="BJ71" s="467">
        <f t="shared" si="23"/>
        <v>0</v>
      </c>
      <c r="BK71" s="467"/>
      <c r="BL71" s="467">
        <f t="shared" si="24"/>
        <v>73.74671718750001</v>
      </c>
      <c r="BM71" s="467">
        <f t="shared" si="25"/>
        <v>0</v>
      </c>
      <c r="BN71" s="467"/>
      <c r="BO71" s="467"/>
      <c r="BP71" s="467"/>
      <c r="BQ71" s="467"/>
      <c r="BR71" s="467"/>
      <c r="BS71" s="467"/>
      <c r="BT71" s="467"/>
      <c r="BU71" s="467"/>
      <c r="BV71" s="467"/>
      <c r="BW71" s="467"/>
      <c r="BX71" s="467"/>
      <c r="BY71" s="467"/>
      <c r="BZ71" s="467"/>
      <c r="CA71" s="467"/>
      <c r="CB71" s="467"/>
      <c r="CC71" s="467"/>
      <c r="CD71" s="467"/>
      <c r="CE71" s="467"/>
      <c r="CF71" s="467"/>
      <c r="CG71" s="467"/>
      <c r="CH71" s="467"/>
      <c r="CI71" s="467"/>
      <c r="CJ71" s="467"/>
      <c r="CK71" s="467"/>
      <c r="CL71" s="467">
        <f t="shared" si="26"/>
        <v>0</v>
      </c>
      <c r="CM71" s="467">
        <f t="shared" si="27"/>
        <v>0</v>
      </c>
      <c r="CN71" s="467">
        <f t="shared" si="28"/>
        <v>0</v>
      </c>
      <c r="CO71" s="462"/>
      <c r="CP71" s="462"/>
      <c r="CQ71" s="457"/>
      <c r="CR71" s="457"/>
      <c r="CS71" s="457"/>
    </row>
    <row r="72" spans="1:97" s="472" customFormat="1" hidden="1">
      <c r="A72" s="469" t="s">
        <v>413</v>
      </c>
      <c r="B72" s="471" t="s">
        <v>343</v>
      </c>
      <c r="C72" s="466">
        <v>6.52</v>
      </c>
      <c r="D72" s="467">
        <f t="shared" si="7"/>
        <v>201.92276999999999</v>
      </c>
      <c r="E72" s="467">
        <f t="shared" si="0"/>
        <v>252.40346249999999</v>
      </c>
      <c r="F72" s="467"/>
      <c r="G72" s="467">
        <f t="shared" si="1"/>
        <v>201.92276999999999</v>
      </c>
      <c r="H72" s="467">
        <f t="shared" si="8"/>
        <v>0</v>
      </c>
      <c r="I72" s="467"/>
      <c r="J72" s="467">
        <f t="shared" si="2"/>
        <v>100.96138499999999</v>
      </c>
      <c r="K72" s="467">
        <f t="shared" si="9"/>
        <v>0</v>
      </c>
      <c r="L72" s="467"/>
      <c r="M72" s="467">
        <f t="shared" si="3"/>
        <v>60.576830999999991</v>
      </c>
      <c r="N72" s="467">
        <f t="shared" si="10"/>
        <v>0</v>
      </c>
      <c r="O72" s="467"/>
      <c r="P72" s="467">
        <f t="shared" si="11"/>
        <v>201.92276999999999</v>
      </c>
      <c r="Q72" s="467">
        <f t="shared" si="12"/>
        <v>0</v>
      </c>
      <c r="R72" s="467"/>
      <c r="S72" s="467">
        <f t="shared" si="13"/>
        <v>100.96138499999999</v>
      </c>
      <c r="T72" s="467">
        <f t="shared" si="14"/>
        <v>0</v>
      </c>
      <c r="U72" s="467"/>
      <c r="V72" s="467">
        <f t="shared" si="15"/>
        <v>60.576830999999991</v>
      </c>
      <c r="W72" s="467">
        <f t="shared" si="16"/>
        <v>0</v>
      </c>
      <c r="X72" s="467"/>
      <c r="Y72" s="467"/>
      <c r="Z72" s="467"/>
      <c r="AA72" s="467"/>
      <c r="AB72" s="467"/>
      <c r="AC72" s="467"/>
      <c r="AD72" s="467"/>
      <c r="AE72" s="467"/>
      <c r="AF72" s="467"/>
      <c r="AG72" s="467"/>
      <c r="AH72" s="467"/>
      <c r="AI72" s="467"/>
      <c r="AJ72" s="467"/>
      <c r="AK72" s="467"/>
      <c r="AL72" s="467"/>
      <c r="AM72" s="467"/>
      <c r="AN72" s="467"/>
      <c r="AO72" s="467"/>
      <c r="AP72" s="467"/>
      <c r="AQ72" s="467"/>
      <c r="AR72" s="467"/>
      <c r="AS72" s="467"/>
      <c r="AT72" s="467"/>
      <c r="AU72" s="467"/>
      <c r="AV72" s="467"/>
      <c r="AW72" s="467">
        <f t="shared" si="4"/>
        <v>252.40346249999999</v>
      </c>
      <c r="AX72" s="467">
        <f t="shared" si="17"/>
        <v>0</v>
      </c>
      <c r="AY72" s="467"/>
      <c r="AZ72" s="467">
        <f t="shared" si="5"/>
        <v>126.20173124999999</v>
      </c>
      <c r="BA72" s="467">
        <f t="shared" si="18"/>
        <v>0</v>
      </c>
      <c r="BB72" s="467"/>
      <c r="BC72" s="467">
        <f t="shared" si="6"/>
        <v>75.721038749999991</v>
      </c>
      <c r="BD72" s="467">
        <f t="shared" si="19"/>
        <v>0</v>
      </c>
      <c r="BE72" s="467"/>
      <c r="BF72" s="467">
        <f t="shared" si="20"/>
        <v>252.40346249999999</v>
      </c>
      <c r="BG72" s="467">
        <f t="shared" si="21"/>
        <v>0</v>
      </c>
      <c r="BH72" s="467"/>
      <c r="BI72" s="467">
        <f t="shared" si="22"/>
        <v>126.20173124999999</v>
      </c>
      <c r="BJ72" s="467">
        <f t="shared" si="23"/>
        <v>0</v>
      </c>
      <c r="BK72" s="467"/>
      <c r="BL72" s="467">
        <f t="shared" si="24"/>
        <v>75.721038749999991</v>
      </c>
      <c r="BM72" s="467">
        <f t="shared" si="25"/>
        <v>0</v>
      </c>
      <c r="BN72" s="467"/>
      <c r="BO72" s="467"/>
      <c r="BP72" s="467"/>
      <c r="BQ72" s="467"/>
      <c r="BR72" s="467"/>
      <c r="BS72" s="467"/>
      <c r="BT72" s="467"/>
      <c r="BU72" s="467"/>
      <c r="BV72" s="467"/>
      <c r="BW72" s="467"/>
      <c r="BX72" s="467"/>
      <c r="BY72" s="467"/>
      <c r="BZ72" s="467"/>
      <c r="CA72" s="467"/>
      <c r="CB72" s="467"/>
      <c r="CC72" s="467"/>
      <c r="CD72" s="467"/>
      <c r="CE72" s="467"/>
      <c r="CF72" s="467"/>
      <c r="CG72" s="467"/>
      <c r="CH72" s="467"/>
      <c r="CI72" s="467"/>
      <c r="CJ72" s="467"/>
      <c r="CK72" s="467"/>
      <c r="CL72" s="467">
        <f t="shared" si="26"/>
        <v>0</v>
      </c>
      <c r="CM72" s="467">
        <f t="shared" si="27"/>
        <v>0</v>
      </c>
      <c r="CN72" s="467">
        <f t="shared" si="28"/>
        <v>0</v>
      </c>
      <c r="CO72" s="462"/>
      <c r="CP72" s="462"/>
      <c r="CQ72" s="457"/>
      <c r="CR72" s="457"/>
      <c r="CS72" s="457"/>
    </row>
    <row r="73" spans="1:97" s="472" customFormat="1" hidden="1">
      <c r="A73" s="469"/>
      <c r="B73" s="465" t="s">
        <v>344</v>
      </c>
      <c r="C73" s="466">
        <v>6.71</v>
      </c>
      <c r="D73" s="467">
        <f t="shared" si="7"/>
        <v>207.80702249999999</v>
      </c>
      <c r="E73" s="467">
        <f t="shared" si="0"/>
        <v>259.75877812499999</v>
      </c>
      <c r="F73" s="467"/>
      <c r="G73" s="467">
        <f t="shared" si="1"/>
        <v>207.80702249999999</v>
      </c>
      <c r="H73" s="467">
        <f t="shared" si="8"/>
        <v>0</v>
      </c>
      <c r="I73" s="467"/>
      <c r="J73" s="467">
        <f t="shared" si="2"/>
        <v>103.90351124999999</v>
      </c>
      <c r="K73" s="467">
        <f t="shared" si="9"/>
        <v>0</v>
      </c>
      <c r="L73" s="467"/>
      <c r="M73" s="467">
        <f t="shared" si="3"/>
        <v>62.342106749999992</v>
      </c>
      <c r="N73" s="467">
        <f t="shared" si="10"/>
        <v>0</v>
      </c>
      <c r="O73" s="467"/>
      <c r="P73" s="467">
        <f t="shared" si="11"/>
        <v>207.80702249999999</v>
      </c>
      <c r="Q73" s="467">
        <f t="shared" si="12"/>
        <v>0</v>
      </c>
      <c r="R73" s="467"/>
      <c r="S73" s="467">
        <f t="shared" si="13"/>
        <v>103.90351124999999</v>
      </c>
      <c r="T73" s="467">
        <f t="shared" si="14"/>
        <v>0</v>
      </c>
      <c r="U73" s="467"/>
      <c r="V73" s="467">
        <f t="shared" si="15"/>
        <v>62.342106749999992</v>
      </c>
      <c r="W73" s="467">
        <f t="shared" si="16"/>
        <v>0</v>
      </c>
      <c r="X73" s="467"/>
      <c r="Y73" s="467"/>
      <c r="Z73" s="467"/>
      <c r="AA73" s="467"/>
      <c r="AB73" s="467"/>
      <c r="AC73" s="467"/>
      <c r="AD73" s="467"/>
      <c r="AE73" s="467"/>
      <c r="AF73" s="467"/>
      <c r="AG73" s="467"/>
      <c r="AH73" s="467"/>
      <c r="AI73" s="467"/>
      <c r="AJ73" s="467"/>
      <c r="AK73" s="467"/>
      <c r="AL73" s="467"/>
      <c r="AM73" s="467"/>
      <c r="AN73" s="467"/>
      <c r="AO73" s="467"/>
      <c r="AP73" s="467"/>
      <c r="AQ73" s="467"/>
      <c r="AR73" s="467"/>
      <c r="AS73" s="467"/>
      <c r="AT73" s="467"/>
      <c r="AU73" s="467"/>
      <c r="AV73" s="467"/>
      <c r="AW73" s="467">
        <f t="shared" si="4"/>
        <v>259.75877812499999</v>
      </c>
      <c r="AX73" s="467">
        <f t="shared" si="17"/>
        <v>0</v>
      </c>
      <c r="AY73" s="467"/>
      <c r="AZ73" s="467">
        <f t="shared" si="5"/>
        <v>129.8793890625</v>
      </c>
      <c r="BA73" s="467">
        <f t="shared" si="18"/>
        <v>0</v>
      </c>
      <c r="BB73" s="467"/>
      <c r="BC73" s="467">
        <f t="shared" si="6"/>
        <v>77.927633437499992</v>
      </c>
      <c r="BD73" s="467">
        <f t="shared" si="19"/>
        <v>0</v>
      </c>
      <c r="BE73" s="467"/>
      <c r="BF73" s="467">
        <f t="shared" si="20"/>
        <v>259.75877812499999</v>
      </c>
      <c r="BG73" s="467">
        <f t="shared" si="21"/>
        <v>0</v>
      </c>
      <c r="BH73" s="467"/>
      <c r="BI73" s="467">
        <f t="shared" si="22"/>
        <v>129.8793890625</v>
      </c>
      <c r="BJ73" s="467">
        <f t="shared" si="23"/>
        <v>0</v>
      </c>
      <c r="BK73" s="467"/>
      <c r="BL73" s="467">
        <f t="shared" si="24"/>
        <v>77.927633437499992</v>
      </c>
      <c r="BM73" s="467">
        <f t="shared" si="25"/>
        <v>0</v>
      </c>
      <c r="BN73" s="467"/>
      <c r="BO73" s="467"/>
      <c r="BP73" s="467"/>
      <c r="BQ73" s="467"/>
      <c r="BR73" s="467"/>
      <c r="BS73" s="467"/>
      <c r="BT73" s="467"/>
      <c r="BU73" s="467"/>
      <c r="BV73" s="467"/>
      <c r="BW73" s="467"/>
      <c r="BX73" s="467"/>
      <c r="BY73" s="467"/>
      <c r="BZ73" s="467"/>
      <c r="CA73" s="467"/>
      <c r="CB73" s="467"/>
      <c r="CC73" s="467"/>
      <c r="CD73" s="467"/>
      <c r="CE73" s="467"/>
      <c r="CF73" s="467"/>
      <c r="CG73" s="467"/>
      <c r="CH73" s="467"/>
      <c r="CI73" s="467"/>
      <c r="CJ73" s="467"/>
      <c r="CK73" s="467"/>
      <c r="CL73" s="467">
        <f t="shared" si="26"/>
        <v>0</v>
      </c>
      <c r="CM73" s="467">
        <f t="shared" si="27"/>
        <v>0</v>
      </c>
      <c r="CN73" s="467">
        <f t="shared" si="28"/>
        <v>0</v>
      </c>
      <c r="CO73" s="462"/>
      <c r="CP73" s="462"/>
      <c r="CQ73" s="457"/>
      <c r="CR73" s="457"/>
      <c r="CS73" s="457"/>
    </row>
    <row r="74" spans="1:97" s="472" customFormat="1" hidden="1">
      <c r="A74" s="469"/>
      <c r="B74" s="465" t="s">
        <v>345</v>
      </c>
      <c r="C74" s="466">
        <v>6.9</v>
      </c>
      <c r="D74" s="467">
        <f t="shared" si="7"/>
        <v>213.69127499999999</v>
      </c>
      <c r="E74" s="467">
        <f t="shared" si="0"/>
        <v>267.11409374999999</v>
      </c>
      <c r="F74" s="467"/>
      <c r="G74" s="467">
        <f t="shared" si="1"/>
        <v>213.69127499999999</v>
      </c>
      <c r="H74" s="467">
        <f t="shared" si="8"/>
        <v>0</v>
      </c>
      <c r="I74" s="467"/>
      <c r="J74" s="467">
        <f t="shared" si="2"/>
        <v>106.8456375</v>
      </c>
      <c r="K74" s="467">
        <f t="shared" si="9"/>
        <v>0</v>
      </c>
      <c r="L74" s="467"/>
      <c r="M74" s="467">
        <f t="shared" si="3"/>
        <v>64.1073825</v>
      </c>
      <c r="N74" s="467">
        <f t="shared" si="10"/>
        <v>0</v>
      </c>
      <c r="O74" s="467"/>
      <c r="P74" s="467">
        <f t="shared" si="11"/>
        <v>213.69127499999999</v>
      </c>
      <c r="Q74" s="467">
        <f t="shared" si="12"/>
        <v>0</v>
      </c>
      <c r="R74" s="467"/>
      <c r="S74" s="467">
        <f t="shared" si="13"/>
        <v>106.8456375</v>
      </c>
      <c r="T74" s="467">
        <f t="shared" si="14"/>
        <v>0</v>
      </c>
      <c r="U74" s="467"/>
      <c r="V74" s="467">
        <f t="shared" si="15"/>
        <v>64.1073825</v>
      </c>
      <c r="W74" s="467">
        <f t="shared" si="16"/>
        <v>0</v>
      </c>
      <c r="X74" s="467"/>
      <c r="Y74" s="467"/>
      <c r="Z74" s="467"/>
      <c r="AA74" s="467"/>
      <c r="AB74" s="467"/>
      <c r="AC74" s="467"/>
      <c r="AD74" s="467"/>
      <c r="AE74" s="467"/>
      <c r="AF74" s="467"/>
      <c r="AG74" s="467"/>
      <c r="AH74" s="467"/>
      <c r="AI74" s="467"/>
      <c r="AJ74" s="467"/>
      <c r="AK74" s="467"/>
      <c r="AL74" s="467"/>
      <c r="AM74" s="467"/>
      <c r="AN74" s="467"/>
      <c r="AO74" s="467"/>
      <c r="AP74" s="467"/>
      <c r="AQ74" s="467"/>
      <c r="AR74" s="467"/>
      <c r="AS74" s="467"/>
      <c r="AT74" s="467"/>
      <c r="AU74" s="467"/>
      <c r="AV74" s="467"/>
      <c r="AW74" s="467">
        <f t="shared" si="4"/>
        <v>267.11409374999999</v>
      </c>
      <c r="AX74" s="467">
        <f t="shared" si="17"/>
        <v>0</v>
      </c>
      <c r="AY74" s="467"/>
      <c r="AZ74" s="467">
        <f t="shared" si="5"/>
        <v>133.557046875</v>
      </c>
      <c r="BA74" s="467">
        <f t="shared" si="18"/>
        <v>0</v>
      </c>
      <c r="BB74" s="467"/>
      <c r="BC74" s="467">
        <f t="shared" si="6"/>
        <v>80.134228124999993</v>
      </c>
      <c r="BD74" s="467">
        <f t="shared" si="19"/>
        <v>0</v>
      </c>
      <c r="BE74" s="467"/>
      <c r="BF74" s="467">
        <f t="shared" si="20"/>
        <v>267.11409374999999</v>
      </c>
      <c r="BG74" s="467">
        <f t="shared" si="21"/>
        <v>0</v>
      </c>
      <c r="BH74" s="467"/>
      <c r="BI74" s="467">
        <f t="shared" si="22"/>
        <v>133.557046875</v>
      </c>
      <c r="BJ74" s="467">
        <f t="shared" si="23"/>
        <v>0</v>
      </c>
      <c r="BK74" s="467"/>
      <c r="BL74" s="467">
        <f t="shared" si="24"/>
        <v>80.134228124999993</v>
      </c>
      <c r="BM74" s="467">
        <f t="shared" si="25"/>
        <v>0</v>
      </c>
      <c r="BN74" s="467"/>
      <c r="BO74" s="467"/>
      <c r="BP74" s="467"/>
      <c r="BQ74" s="467"/>
      <c r="BR74" s="467"/>
      <c r="BS74" s="467"/>
      <c r="BT74" s="467"/>
      <c r="BU74" s="467"/>
      <c r="BV74" s="467"/>
      <c r="BW74" s="467"/>
      <c r="BX74" s="467"/>
      <c r="BY74" s="467"/>
      <c r="BZ74" s="467"/>
      <c r="CA74" s="467"/>
      <c r="CB74" s="467"/>
      <c r="CC74" s="467"/>
      <c r="CD74" s="467"/>
      <c r="CE74" s="467"/>
      <c r="CF74" s="467"/>
      <c r="CG74" s="467"/>
      <c r="CH74" s="467"/>
      <c r="CI74" s="467"/>
      <c r="CJ74" s="467"/>
      <c r="CK74" s="467"/>
      <c r="CL74" s="467">
        <f t="shared" si="26"/>
        <v>0</v>
      </c>
      <c r="CM74" s="467">
        <f t="shared" si="27"/>
        <v>0</v>
      </c>
      <c r="CN74" s="467">
        <f t="shared" si="28"/>
        <v>0</v>
      </c>
      <c r="CO74" s="462"/>
      <c r="CP74" s="462"/>
      <c r="CQ74" s="457"/>
      <c r="CR74" s="457"/>
      <c r="CS74" s="457"/>
    </row>
    <row r="75" spans="1:97" s="472" customFormat="1" hidden="1">
      <c r="A75" s="469"/>
      <c r="B75" s="465" t="s">
        <v>346</v>
      </c>
      <c r="C75" s="466">
        <v>7.1</v>
      </c>
      <c r="D75" s="467">
        <f t="shared" si="7"/>
        <v>219.88522500000002</v>
      </c>
      <c r="E75" s="467">
        <f t="shared" si="0"/>
        <v>274.85653125000005</v>
      </c>
      <c r="F75" s="467"/>
      <c r="G75" s="467">
        <f t="shared" si="1"/>
        <v>219.88522500000002</v>
      </c>
      <c r="H75" s="467">
        <f t="shared" si="8"/>
        <v>0</v>
      </c>
      <c r="I75" s="467"/>
      <c r="J75" s="467">
        <f t="shared" si="2"/>
        <v>109.94261250000001</v>
      </c>
      <c r="K75" s="467">
        <f t="shared" si="9"/>
        <v>0</v>
      </c>
      <c r="L75" s="467"/>
      <c r="M75" s="467">
        <f t="shared" si="3"/>
        <v>65.965567500000006</v>
      </c>
      <c r="N75" s="467">
        <f t="shared" si="10"/>
        <v>0</v>
      </c>
      <c r="O75" s="467"/>
      <c r="P75" s="467">
        <f t="shared" si="11"/>
        <v>219.88522500000002</v>
      </c>
      <c r="Q75" s="467">
        <f t="shared" si="12"/>
        <v>0</v>
      </c>
      <c r="R75" s="467"/>
      <c r="S75" s="467">
        <f t="shared" si="13"/>
        <v>109.94261250000001</v>
      </c>
      <c r="T75" s="467">
        <f t="shared" si="14"/>
        <v>0</v>
      </c>
      <c r="U75" s="467"/>
      <c r="V75" s="467">
        <f t="shared" si="15"/>
        <v>65.965567500000006</v>
      </c>
      <c r="W75" s="467">
        <f t="shared" si="16"/>
        <v>0</v>
      </c>
      <c r="X75" s="467"/>
      <c r="Y75" s="467"/>
      <c r="Z75" s="467"/>
      <c r="AA75" s="467"/>
      <c r="AB75" s="467"/>
      <c r="AC75" s="467"/>
      <c r="AD75" s="467"/>
      <c r="AE75" s="467"/>
      <c r="AF75" s="467"/>
      <c r="AG75" s="467"/>
      <c r="AH75" s="467"/>
      <c r="AI75" s="467"/>
      <c r="AJ75" s="467"/>
      <c r="AK75" s="467"/>
      <c r="AL75" s="467"/>
      <c r="AM75" s="467"/>
      <c r="AN75" s="467"/>
      <c r="AO75" s="467"/>
      <c r="AP75" s="467"/>
      <c r="AQ75" s="467"/>
      <c r="AR75" s="467"/>
      <c r="AS75" s="467"/>
      <c r="AT75" s="467"/>
      <c r="AU75" s="467"/>
      <c r="AV75" s="467"/>
      <c r="AW75" s="467">
        <f t="shared" si="4"/>
        <v>274.85653125000005</v>
      </c>
      <c r="AX75" s="467">
        <f t="shared" si="17"/>
        <v>0</v>
      </c>
      <c r="AY75" s="467"/>
      <c r="AZ75" s="467">
        <f t="shared" si="5"/>
        <v>137.42826562500002</v>
      </c>
      <c r="BA75" s="467">
        <f t="shared" si="18"/>
        <v>0</v>
      </c>
      <c r="BB75" s="467"/>
      <c r="BC75" s="467">
        <f t="shared" si="6"/>
        <v>82.456959375000011</v>
      </c>
      <c r="BD75" s="467">
        <f t="shared" si="19"/>
        <v>0</v>
      </c>
      <c r="BE75" s="467"/>
      <c r="BF75" s="467">
        <f t="shared" si="20"/>
        <v>274.85653125000005</v>
      </c>
      <c r="BG75" s="467">
        <f t="shared" si="21"/>
        <v>0</v>
      </c>
      <c r="BH75" s="467"/>
      <c r="BI75" s="467">
        <f t="shared" si="22"/>
        <v>137.42826562500002</v>
      </c>
      <c r="BJ75" s="467">
        <f t="shared" si="23"/>
        <v>0</v>
      </c>
      <c r="BK75" s="467"/>
      <c r="BL75" s="467">
        <f t="shared" si="24"/>
        <v>82.456959375000011</v>
      </c>
      <c r="BM75" s="467">
        <f t="shared" si="25"/>
        <v>0</v>
      </c>
      <c r="BN75" s="467"/>
      <c r="BO75" s="467"/>
      <c r="BP75" s="467"/>
      <c r="BQ75" s="467"/>
      <c r="BR75" s="467"/>
      <c r="BS75" s="467"/>
      <c r="BT75" s="467"/>
      <c r="BU75" s="467"/>
      <c r="BV75" s="467"/>
      <c r="BW75" s="467"/>
      <c r="BX75" s="467"/>
      <c r="BY75" s="467"/>
      <c r="BZ75" s="467"/>
      <c r="CA75" s="467"/>
      <c r="CB75" s="467"/>
      <c r="CC75" s="467"/>
      <c r="CD75" s="467"/>
      <c r="CE75" s="467"/>
      <c r="CF75" s="467"/>
      <c r="CG75" s="467"/>
      <c r="CH75" s="467"/>
      <c r="CI75" s="467"/>
      <c r="CJ75" s="467"/>
      <c r="CK75" s="467"/>
      <c r="CL75" s="467">
        <f t="shared" si="26"/>
        <v>0</v>
      </c>
      <c r="CM75" s="467">
        <f t="shared" si="27"/>
        <v>0</v>
      </c>
      <c r="CN75" s="467">
        <f t="shared" si="28"/>
        <v>0</v>
      </c>
      <c r="CO75" s="462"/>
      <c r="CP75" s="462"/>
      <c r="CQ75" s="457"/>
      <c r="CR75" s="457"/>
      <c r="CS75" s="457"/>
    </row>
    <row r="76" spans="1:97" s="472" customFormat="1" hidden="1">
      <c r="A76" s="464"/>
      <c r="B76" s="465" t="s">
        <v>53</v>
      </c>
      <c r="C76" s="466">
        <v>5.52</v>
      </c>
      <c r="D76" s="467">
        <f t="shared" si="7"/>
        <v>170.95301999999998</v>
      </c>
      <c r="E76" s="467">
        <f t="shared" ref="E76:E139" si="31">D76*1.25</f>
        <v>213.69127499999996</v>
      </c>
      <c r="F76" s="467"/>
      <c r="G76" s="467">
        <f t="shared" ref="G76:G139" si="32">D76*100%</f>
        <v>170.95301999999998</v>
      </c>
      <c r="H76" s="467">
        <f t="shared" si="8"/>
        <v>0</v>
      </c>
      <c r="I76" s="467"/>
      <c r="J76" s="467">
        <f t="shared" ref="J76:J139" si="33">D76*50%</f>
        <v>85.47650999999999</v>
      </c>
      <c r="K76" s="467">
        <f t="shared" si="9"/>
        <v>0</v>
      </c>
      <c r="L76" s="467"/>
      <c r="M76" s="467">
        <f t="shared" ref="M76:M139" si="34">D76*30%</f>
        <v>51.28590599999999</v>
      </c>
      <c r="N76" s="467">
        <f t="shared" si="10"/>
        <v>0</v>
      </c>
      <c r="O76" s="467"/>
      <c r="P76" s="467">
        <f t="shared" si="11"/>
        <v>170.95301999999998</v>
      </c>
      <c r="Q76" s="467">
        <f t="shared" si="12"/>
        <v>0</v>
      </c>
      <c r="R76" s="467"/>
      <c r="S76" s="467">
        <f t="shared" si="13"/>
        <v>85.47650999999999</v>
      </c>
      <c r="T76" s="467">
        <f t="shared" si="14"/>
        <v>0</v>
      </c>
      <c r="U76" s="467"/>
      <c r="V76" s="467">
        <f t="shared" si="15"/>
        <v>51.28590599999999</v>
      </c>
      <c r="W76" s="467">
        <f t="shared" si="16"/>
        <v>0</v>
      </c>
      <c r="X76" s="467"/>
      <c r="Y76" s="467"/>
      <c r="Z76" s="467"/>
      <c r="AA76" s="467"/>
      <c r="AB76" s="467"/>
      <c r="AC76" s="467"/>
      <c r="AD76" s="467"/>
      <c r="AE76" s="467"/>
      <c r="AF76" s="467"/>
      <c r="AG76" s="467"/>
      <c r="AH76" s="467"/>
      <c r="AI76" s="467"/>
      <c r="AJ76" s="467"/>
      <c r="AK76" s="467"/>
      <c r="AL76" s="467"/>
      <c r="AM76" s="467"/>
      <c r="AN76" s="467"/>
      <c r="AO76" s="467"/>
      <c r="AP76" s="467"/>
      <c r="AQ76" s="467"/>
      <c r="AR76" s="467"/>
      <c r="AS76" s="467"/>
      <c r="AT76" s="467"/>
      <c r="AU76" s="467"/>
      <c r="AV76" s="467"/>
      <c r="AW76" s="467">
        <f t="shared" ref="AW76:AW139" si="35">E76*100%</f>
        <v>213.69127499999996</v>
      </c>
      <c r="AX76" s="467">
        <f t="shared" si="17"/>
        <v>0</v>
      </c>
      <c r="AY76" s="467"/>
      <c r="AZ76" s="467">
        <f t="shared" ref="AZ76:AZ139" si="36">E76*50%</f>
        <v>106.84563749999998</v>
      </c>
      <c r="BA76" s="467">
        <f t="shared" si="18"/>
        <v>0</v>
      </c>
      <c r="BB76" s="467"/>
      <c r="BC76" s="467">
        <f t="shared" ref="BC76:BC139" si="37">E76*30%</f>
        <v>64.107382499999986</v>
      </c>
      <c r="BD76" s="467">
        <f t="shared" si="19"/>
        <v>0</v>
      </c>
      <c r="BE76" s="467"/>
      <c r="BF76" s="467">
        <f t="shared" si="20"/>
        <v>213.69127499999996</v>
      </c>
      <c r="BG76" s="467">
        <f t="shared" si="21"/>
        <v>0</v>
      </c>
      <c r="BH76" s="467"/>
      <c r="BI76" s="467">
        <f t="shared" si="22"/>
        <v>106.84563749999998</v>
      </c>
      <c r="BJ76" s="467">
        <f t="shared" si="23"/>
        <v>0</v>
      </c>
      <c r="BK76" s="467"/>
      <c r="BL76" s="467">
        <f t="shared" si="24"/>
        <v>64.107382499999986</v>
      </c>
      <c r="BM76" s="467">
        <f t="shared" si="25"/>
        <v>0</v>
      </c>
      <c r="BN76" s="467"/>
      <c r="BO76" s="467"/>
      <c r="BP76" s="467"/>
      <c r="BQ76" s="467"/>
      <c r="BR76" s="467"/>
      <c r="BS76" s="467"/>
      <c r="BT76" s="467"/>
      <c r="BU76" s="467"/>
      <c r="BV76" s="467"/>
      <c r="BW76" s="467"/>
      <c r="BX76" s="467"/>
      <c r="BY76" s="467"/>
      <c r="BZ76" s="467"/>
      <c r="CA76" s="467"/>
      <c r="CB76" s="467"/>
      <c r="CC76" s="467"/>
      <c r="CD76" s="467"/>
      <c r="CE76" s="467"/>
      <c r="CF76" s="467"/>
      <c r="CG76" s="467"/>
      <c r="CH76" s="467"/>
      <c r="CI76" s="467"/>
      <c r="CJ76" s="467"/>
      <c r="CK76" s="467"/>
      <c r="CL76" s="467">
        <f t="shared" si="26"/>
        <v>0</v>
      </c>
      <c r="CM76" s="467">
        <f t="shared" si="27"/>
        <v>0</v>
      </c>
      <c r="CN76" s="467">
        <f t="shared" si="28"/>
        <v>0</v>
      </c>
      <c r="CO76" s="462"/>
      <c r="CP76" s="462"/>
      <c r="CQ76" s="457"/>
      <c r="CR76" s="457"/>
      <c r="CS76" s="457"/>
    </row>
    <row r="77" spans="1:97" s="472" customFormat="1" hidden="1">
      <c r="A77" s="469"/>
      <c r="B77" s="465" t="s">
        <v>340</v>
      </c>
      <c r="C77" s="466">
        <v>5.7</v>
      </c>
      <c r="D77" s="467">
        <f t="shared" ref="D77:D140" si="38">(C77*17697)*1.75/1000</f>
        <v>176.52757500000001</v>
      </c>
      <c r="E77" s="467">
        <f t="shared" si="31"/>
        <v>220.65946875000003</v>
      </c>
      <c r="F77" s="467"/>
      <c r="G77" s="467">
        <f t="shared" si="32"/>
        <v>176.52757500000001</v>
      </c>
      <c r="H77" s="467">
        <f t="shared" ref="H77:H140" si="39">F77*G77</f>
        <v>0</v>
      </c>
      <c r="I77" s="467"/>
      <c r="J77" s="467">
        <f t="shared" si="33"/>
        <v>88.263787500000007</v>
      </c>
      <c r="K77" s="467">
        <f t="shared" ref="K77:K140" si="40">I77*J77</f>
        <v>0</v>
      </c>
      <c r="L77" s="467"/>
      <c r="M77" s="467">
        <f t="shared" si="34"/>
        <v>52.9582725</v>
      </c>
      <c r="N77" s="467">
        <f t="shared" ref="N77:N140" si="41">L77*M77</f>
        <v>0</v>
      </c>
      <c r="O77" s="467"/>
      <c r="P77" s="467">
        <f t="shared" ref="P77:P140" si="42">G77*100%</f>
        <v>176.52757500000001</v>
      </c>
      <c r="Q77" s="467">
        <f t="shared" ref="Q77:Q140" si="43">O77*P77</f>
        <v>0</v>
      </c>
      <c r="R77" s="467"/>
      <c r="S77" s="467">
        <f t="shared" ref="S77:S140" si="44">J77*100%</f>
        <v>88.263787500000007</v>
      </c>
      <c r="T77" s="467">
        <f t="shared" ref="T77:T140" si="45">R77*S77</f>
        <v>0</v>
      </c>
      <c r="U77" s="467"/>
      <c r="V77" s="467">
        <f t="shared" ref="V77:V140" si="46">M77*100%</f>
        <v>52.9582725</v>
      </c>
      <c r="W77" s="467">
        <f t="shared" ref="W77:W140" si="47">U77*V77</f>
        <v>0</v>
      </c>
      <c r="X77" s="467"/>
      <c r="Y77" s="467"/>
      <c r="Z77" s="467"/>
      <c r="AA77" s="467"/>
      <c r="AB77" s="467"/>
      <c r="AC77" s="467"/>
      <c r="AD77" s="467"/>
      <c r="AE77" s="467"/>
      <c r="AF77" s="467"/>
      <c r="AG77" s="467"/>
      <c r="AH77" s="467"/>
      <c r="AI77" s="467"/>
      <c r="AJ77" s="467"/>
      <c r="AK77" s="467"/>
      <c r="AL77" s="467"/>
      <c r="AM77" s="467"/>
      <c r="AN77" s="467"/>
      <c r="AO77" s="467"/>
      <c r="AP77" s="467"/>
      <c r="AQ77" s="467"/>
      <c r="AR77" s="467"/>
      <c r="AS77" s="467"/>
      <c r="AT77" s="467"/>
      <c r="AU77" s="467"/>
      <c r="AV77" s="467"/>
      <c r="AW77" s="467">
        <f t="shared" si="35"/>
        <v>220.65946875000003</v>
      </c>
      <c r="AX77" s="467">
        <f t="shared" ref="AX77:AX140" si="48">AV77*AW77</f>
        <v>0</v>
      </c>
      <c r="AY77" s="467"/>
      <c r="AZ77" s="467">
        <f t="shared" si="36"/>
        <v>110.32973437500002</v>
      </c>
      <c r="BA77" s="467">
        <f t="shared" ref="BA77:BA140" si="49">AY77*AZ77</f>
        <v>0</v>
      </c>
      <c r="BB77" s="467"/>
      <c r="BC77" s="467">
        <f t="shared" si="37"/>
        <v>66.197840625000012</v>
      </c>
      <c r="BD77" s="467">
        <f t="shared" ref="BD77:BD140" si="50">BB77*BC77</f>
        <v>0</v>
      </c>
      <c r="BE77" s="467"/>
      <c r="BF77" s="467">
        <f t="shared" ref="BF77:BF140" si="51">+AW77</f>
        <v>220.65946875000003</v>
      </c>
      <c r="BG77" s="467">
        <f t="shared" ref="BG77:BG140" si="52">BE77*BF77</f>
        <v>0</v>
      </c>
      <c r="BH77" s="467"/>
      <c r="BI77" s="467">
        <f t="shared" ref="BI77:BI140" si="53">+AZ77</f>
        <v>110.32973437500002</v>
      </c>
      <c r="BJ77" s="467">
        <f t="shared" ref="BJ77:BJ140" si="54">BH77*BI77</f>
        <v>0</v>
      </c>
      <c r="BK77" s="467"/>
      <c r="BL77" s="467">
        <f t="shared" ref="BL77:BL140" si="55">+BC77</f>
        <v>66.197840625000012</v>
      </c>
      <c r="BM77" s="467">
        <f t="shared" ref="BM77:BM140" si="56">BK77*BL77</f>
        <v>0</v>
      </c>
      <c r="BN77" s="467"/>
      <c r="BO77" s="467"/>
      <c r="BP77" s="467"/>
      <c r="BQ77" s="467"/>
      <c r="BR77" s="467"/>
      <c r="BS77" s="467"/>
      <c r="BT77" s="467"/>
      <c r="BU77" s="467"/>
      <c r="BV77" s="467"/>
      <c r="BW77" s="467"/>
      <c r="BX77" s="467"/>
      <c r="BY77" s="467"/>
      <c r="BZ77" s="467"/>
      <c r="CA77" s="467"/>
      <c r="CB77" s="467"/>
      <c r="CC77" s="467"/>
      <c r="CD77" s="467"/>
      <c r="CE77" s="467"/>
      <c r="CF77" s="467"/>
      <c r="CG77" s="467"/>
      <c r="CH77" s="467"/>
      <c r="CI77" s="467"/>
      <c r="CJ77" s="467"/>
      <c r="CK77" s="467"/>
      <c r="CL77" s="467">
        <f t="shared" ref="CL77:CL140" si="57">+H77+K77+N77+Z77+AC77+AF77+AI77+AX77+BA77+BD77+BP77+BS77+BV77+BY77</f>
        <v>0</v>
      </c>
      <c r="CM77" s="467">
        <f t="shared" ref="CM77:CM140" si="58">+Q77+T77+W77+AL77+AO77+AR77+AU77+BG77+BJ77+BM77+CB77+CE77+CH77+CK77</f>
        <v>0</v>
      </c>
      <c r="CN77" s="467">
        <f t="shared" ref="CN77:CN140" si="59">CL77*12+CM77*4</f>
        <v>0</v>
      </c>
      <c r="CO77" s="462"/>
      <c r="CP77" s="462"/>
      <c r="CQ77" s="457"/>
      <c r="CR77" s="457"/>
      <c r="CS77" s="457"/>
    </row>
    <row r="78" spans="1:97" s="472" customFormat="1" hidden="1">
      <c r="A78" s="469"/>
      <c r="B78" s="465" t="s">
        <v>341</v>
      </c>
      <c r="C78" s="466">
        <v>5.86</v>
      </c>
      <c r="D78" s="467">
        <f t="shared" si="38"/>
        <v>181.48273500000002</v>
      </c>
      <c r="E78" s="467">
        <f t="shared" si="31"/>
        <v>226.85341875000003</v>
      </c>
      <c r="F78" s="467"/>
      <c r="G78" s="467">
        <f t="shared" si="32"/>
        <v>181.48273500000002</v>
      </c>
      <c r="H78" s="467">
        <f t="shared" si="39"/>
        <v>0</v>
      </c>
      <c r="I78" s="467"/>
      <c r="J78" s="467">
        <f t="shared" si="33"/>
        <v>90.74136750000001</v>
      </c>
      <c r="K78" s="467">
        <f t="shared" si="40"/>
        <v>0</v>
      </c>
      <c r="L78" s="467"/>
      <c r="M78" s="467">
        <f t="shared" si="34"/>
        <v>54.444820500000006</v>
      </c>
      <c r="N78" s="467">
        <f t="shared" si="41"/>
        <v>0</v>
      </c>
      <c r="O78" s="467"/>
      <c r="P78" s="467">
        <f t="shared" si="42"/>
        <v>181.48273500000002</v>
      </c>
      <c r="Q78" s="467">
        <f t="shared" si="43"/>
        <v>0</v>
      </c>
      <c r="R78" s="467"/>
      <c r="S78" s="467">
        <f t="shared" si="44"/>
        <v>90.74136750000001</v>
      </c>
      <c r="T78" s="467">
        <f t="shared" si="45"/>
        <v>0</v>
      </c>
      <c r="U78" s="467"/>
      <c r="V78" s="467">
        <f t="shared" si="46"/>
        <v>54.444820500000006</v>
      </c>
      <c r="W78" s="467">
        <f t="shared" si="47"/>
        <v>0</v>
      </c>
      <c r="X78" s="467"/>
      <c r="Y78" s="467"/>
      <c r="Z78" s="467"/>
      <c r="AA78" s="467"/>
      <c r="AB78" s="467"/>
      <c r="AC78" s="467"/>
      <c r="AD78" s="467"/>
      <c r="AE78" s="467"/>
      <c r="AF78" s="467"/>
      <c r="AG78" s="467"/>
      <c r="AH78" s="467"/>
      <c r="AI78" s="467"/>
      <c r="AJ78" s="467"/>
      <c r="AK78" s="467"/>
      <c r="AL78" s="467"/>
      <c r="AM78" s="467"/>
      <c r="AN78" s="467"/>
      <c r="AO78" s="467"/>
      <c r="AP78" s="467"/>
      <c r="AQ78" s="467"/>
      <c r="AR78" s="467"/>
      <c r="AS78" s="467"/>
      <c r="AT78" s="467"/>
      <c r="AU78" s="467"/>
      <c r="AV78" s="467"/>
      <c r="AW78" s="467">
        <f t="shared" si="35"/>
        <v>226.85341875000003</v>
      </c>
      <c r="AX78" s="467">
        <f t="shared" si="48"/>
        <v>0</v>
      </c>
      <c r="AY78" s="467"/>
      <c r="AZ78" s="467">
        <f t="shared" si="36"/>
        <v>113.42670937500002</v>
      </c>
      <c r="BA78" s="467">
        <f t="shared" si="49"/>
        <v>0</v>
      </c>
      <c r="BB78" s="467"/>
      <c r="BC78" s="467">
        <f t="shared" si="37"/>
        <v>68.056025625000004</v>
      </c>
      <c r="BD78" s="467">
        <f t="shared" si="50"/>
        <v>0</v>
      </c>
      <c r="BE78" s="467"/>
      <c r="BF78" s="467">
        <f t="shared" si="51"/>
        <v>226.85341875000003</v>
      </c>
      <c r="BG78" s="467">
        <f t="shared" si="52"/>
        <v>0</v>
      </c>
      <c r="BH78" s="467"/>
      <c r="BI78" s="467">
        <f t="shared" si="53"/>
        <v>113.42670937500002</v>
      </c>
      <c r="BJ78" s="467">
        <f t="shared" si="54"/>
        <v>0</v>
      </c>
      <c r="BK78" s="467"/>
      <c r="BL78" s="467">
        <f t="shared" si="55"/>
        <v>68.056025625000004</v>
      </c>
      <c r="BM78" s="467">
        <f t="shared" si="56"/>
        <v>0</v>
      </c>
      <c r="BN78" s="467"/>
      <c r="BO78" s="467"/>
      <c r="BP78" s="467"/>
      <c r="BQ78" s="467"/>
      <c r="BR78" s="467"/>
      <c r="BS78" s="467"/>
      <c r="BT78" s="467"/>
      <c r="BU78" s="467"/>
      <c r="BV78" s="467"/>
      <c r="BW78" s="467"/>
      <c r="BX78" s="467"/>
      <c r="BY78" s="467"/>
      <c r="BZ78" s="467"/>
      <c r="CA78" s="467"/>
      <c r="CB78" s="467"/>
      <c r="CC78" s="467"/>
      <c r="CD78" s="467"/>
      <c r="CE78" s="467"/>
      <c r="CF78" s="467"/>
      <c r="CG78" s="467"/>
      <c r="CH78" s="467"/>
      <c r="CI78" s="467"/>
      <c r="CJ78" s="467"/>
      <c r="CK78" s="467"/>
      <c r="CL78" s="467">
        <f t="shared" si="57"/>
        <v>0</v>
      </c>
      <c r="CM78" s="467">
        <f t="shared" si="58"/>
        <v>0</v>
      </c>
      <c r="CN78" s="467">
        <f t="shared" si="59"/>
        <v>0</v>
      </c>
      <c r="CO78" s="462"/>
      <c r="CP78" s="462"/>
      <c r="CQ78" s="457"/>
      <c r="CR78" s="457"/>
      <c r="CS78" s="457"/>
    </row>
    <row r="79" spans="1:97" s="472" customFormat="1" hidden="1">
      <c r="A79" s="469"/>
      <c r="B79" s="465" t="s">
        <v>342</v>
      </c>
      <c r="C79" s="466">
        <v>6.03</v>
      </c>
      <c r="D79" s="467">
        <f t="shared" si="38"/>
        <v>186.7475925</v>
      </c>
      <c r="E79" s="467">
        <f t="shared" si="31"/>
        <v>233.434490625</v>
      </c>
      <c r="F79" s="467"/>
      <c r="G79" s="467">
        <f t="shared" si="32"/>
        <v>186.7475925</v>
      </c>
      <c r="H79" s="467">
        <f t="shared" si="39"/>
        <v>0</v>
      </c>
      <c r="I79" s="467"/>
      <c r="J79" s="467">
        <f t="shared" si="33"/>
        <v>93.373796249999998</v>
      </c>
      <c r="K79" s="467">
        <f t="shared" si="40"/>
        <v>0</v>
      </c>
      <c r="L79" s="467"/>
      <c r="M79" s="467">
        <f t="shared" si="34"/>
        <v>56.024277749999996</v>
      </c>
      <c r="N79" s="467">
        <f t="shared" si="41"/>
        <v>0</v>
      </c>
      <c r="O79" s="467"/>
      <c r="P79" s="467">
        <f t="shared" si="42"/>
        <v>186.7475925</v>
      </c>
      <c r="Q79" s="467">
        <f t="shared" si="43"/>
        <v>0</v>
      </c>
      <c r="R79" s="467"/>
      <c r="S79" s="467">
        <f t="shared" si="44"/>
        <v>93.373796249999998</v>
      </c>
      <c r="T79" s="467">
        <f t="shared" si="45"/>
        <v>0</v>
      </c>
      <c r="U79" s="467"/>
      <c r="V79" s="467">
        <f t="shared" si="46"/>
        <v>56.024277749999996</v>
      </c>
      <c r="W79" s="467">
        <f t="shared" si="47"/>
        <v>0</v>
      </c>
      <c r="X79" s="467"/>
      <c r="Y79" s="467"/>
      <c r="Z79" s="467"/>
      <c r="AA79" s="467"/>
      <c r="AB79" s="467"/>
      <c r="AC79" s="467"/>
      <c r="AD79" s="467"/>
      <c r="AE79" s="467"/>
      <c r="AF79" s="467"/>
      <c r="AG79" s="467"/>
      <c r="AH79" s="467"/>
      <c r="AI79" s="467"/>
      <c r="AJ79" s="467"/>
      <c r="AK79" s="467"/>
      <c r="AL79" s="467"/>
      <c r="AM79" s="467"/>
      <c r="AN79" s="467"/>
      <c r="AO79" s="467"/>
      <c r="AP79" s="467"/>
      <c r="AQ79" s="467"/>
      <c r="AR79" s="467"/>
      <c r="AS79" s="467"/>
      <c r="AT79" s="467"/>
      <c r="AU79" s="467"/>
      <c r="AV79" s="467"/>
      <c r="AW79" s="467">
        <f t="shared" si="35"/>
        <v>233.434490625</v>
      </c>
      <c r="AX79" s="467">
        <f t="shared" si="48"/>
        <v>0</v>
      </c>
      <c r="AY79" s="467"/>
      <c r="AZ79" s="467">
        <f t="shared" si="36"/>
        <v>116.7172453125</v>
      </c>
      <c r="BA79" s="467">
        <f t="shared" si="49"/>
        <v>0</v>
      </c>
      <c r="BB79" s="467"/>
      <c r="BC79" s="467">
        <f t="shared" si="37"/>
        <v>70.030347187499999</v>
      </c>
      <c r="BD79" s="467">
        <f t="shared" si="50"/>
        <v>0</v>
      </c>
      <c r="BE79" s="467"/>
      <c r="BF79" s="467">
        <f t="shared" si="51"/>
        <v>233.434490625</v>
      </c>
      <c r="BG79" s="467">
        <f t="shared" si="52"/>
        <v>0</v>
      </c>
      <c r="BH79" s="467"/>
      <c r="BI79" s="467">
        <f t="shared" si="53"/>
        <v>116.7172453125</v>
      </c>
      <c r="BJ79" s="467">
        <f t="shared" si="54"/>
        <v>0</v>
      </c>
      <c r="BK79" s="467"/>
      <c r="BL79" s="467">
        <f t="shared" si="55"/>
        <v>70.030347187499999</v>
      </c>
      <c r="BM79" s="467">
        <f t="shared" si="56"/>
        <v>0</v>
      </c>
      <c r="BN79" s="467"/>
      <c r="BO79" s="467"/>
      <c r="BP79" s="467"/>
      <c r="BQ79" s="467"/>
      <c r="BR79" s="467"/>
      <c r="BS79" s="467"/>
      <c r="BT79" s="467"/>
      <c r="BU79" s="467"/>
      <c r="BV79" s="467"/>
      <c r="BW79" s="467"/>
      <c r="BX79" s="467"/>
      <c r="BY79" s="467"/>
      <c r="BZ79" s="467"/>
      <c r="CA79" s="467"/>
      <c r="CB79" s="467"/>
      <c r="CC79" s="467"/>
      <c r="CD79" s="467"/>
      <c r="CE79" s="467"/>
      <c r="CF79" s="467"/>
      <c r="CG79" s="467"/>
      <c r="CH79" s="467"/>
      <c r="CI79" s="467"/>
      <c r="CJ79" s="467"/>
      <c r="CK79" s="467"/>
      <c r="CL79" s="467">
        <f t="shared" si="57"/>
        <v>0</v>
      </c>
      <c r="CM79" s="467">
        <f t="shared" si="58"/>
        <v>0</v>
      </c>
      <c r="CN79" s="467">
        <f t="shared" si="59"/>
        <v>0</v>
      </c>
      <c r="CO79" s="462"/>
      <c r="CP79" s="462"/>
      <c r="CQ79" s="457"/>
      <c r="CR79" s="457"/>
      <c r="CS79" s="457"/>
    </row>
    <row r="80" spans="1:97" s="472" customFormat="1" hidden="1">
      <c r="A80" s="469" t="s">
        <v>414</v>
      </c>
      <c r="B80" s="471" t="s">
        <v>343</v>
      </c>
      <c r="C80" s="466">
        <v>6.19</v>
      </c>
      <c r="D80" s="467">
        <f t="shared" si="38"/>
        <v>191.7027525</v>
      </c>
      <c r="E80" s="467">
        <f t="shared" si="31"/>
        <v>239.628440625</v>
      </c>
      <c r="F80" s="467"/>
      <c r="G80" s="467">
        <f t="shared" si="32"/>
        <v>191.7027525</v>
      </c>
      <c r="H80" s="467">
        <f t="shared" si="39"/>
        <v>0</v>
      </c>
      <c r="I80" s="467"/>
      <c r="J80" s="467">
        <f t="shared" si="33"/>
        <v>95.851376250000001</v>
      </c>
      <c r="K80" s="467">
        <f t="shared" si="40"/>
        <v>0</v>
      </c>
      <c r="L80" s="467"/>
      <c r="M80" s="467">
        <f t="shared" si="34"/>
        <v>57.510825750000002</v>
      </c>
      <c r="N80" s="467">
        <f t="shared" si="41"/>
        <v>0</v>
      </c>
      <c r="O80" s="467"/>
      <c r="P80" s="467">
        <f t="shared" si="42"/>
        <v>191.7027525</v>
      </c>
      <c r="Q80" s="467">
        <f t="shared" si="43"/>
        <v>0</v>
      </c>
      <c r="R80" s="467"/>
      <c r="S80" s="467">
        <f t="shared" si="44"/>
        <v>95.851376250000001</v>
      </c>
      <c r="T80" s="467">
        <f t="shared" si="45"/>
        <v>0</v>
      </c>
      <c r="U80" s="467"/>
      <c r="V80" s="467">
        <f t="shared" si="46"/>
        <v>57.510825750000002</v>
      </c>
      <c r="W80" s="467">
        <f t="shared" si="47"/>
        <v>0</v>
      </c>
      <c r="X80" s="467"/>
      <c r="Y80" s="467"/>
      <c r="Z80" s="467"/>
      <c r="AA80" s="467"/>
      <c r="AB80" s="467"/>
      <c r="AC80" s="467"/>
      <c r="AD80" s="467"/>
      <c r="AE80" s="467"/>
      <c r="AF80" s="467"/>
      <c r="AG80" s="467"/>
      <c r="AH80" s="467"/>
      <c r="AI80" s="467"/>
      <c r="AJ80" s="467"/>
      <c r="AK80" s="467"/>
      <c r="AL80" s="467"/>
      <c r="AM80" s="467"/>
      <c r="AN80" s="467"/>
      <c r="AO80" s="467"/>
      <c r="AP80" s="467"/>
      <c r="AQ80" s="467"/>
      <c r="AR80" s="467"/>
      <c r="AS80" s="467"/>
      <c r="AT80" s="467"/>
      <c r="AU80" s="467"/>
      <c r="AV80" s="467"/>
      <c r="AW80" s="467">
        <f t="shared" si="35"/>
        <v>239.628440625</v>
      </c>
      <c r="AX80" s="467">
        <f t="shared" si="48"/>
        <v>0</v>
      </c>
      <c r="AY80" s="467"/>
      <c r="AZ80" s="467">
        <f t="shared" si="36"/>
        <v>119.8142203125</v>
      </c>
      <c r="BA80" s="467">
        <f t="shared" si="49"/>
        <v>0</v>
      </c>
      <c r="BB80" s="467"/>
      <c r="BC80" s="467">
        <f t="shared" si="37"/>
        <v>71.88853218749999</v>
      </c>
      <c r="BD80" s="467">
        <f t="shared" si="50"/>
        <v>0</v>
      </c>
      <c r="BE80" s="467"/>
      <c r="BF80" s="467">
        <f t="shared" si="51"/>
        <v>239.628440625</v>
      </c>
      <c r="BG80" s="467">
        <f t="shared" si="52"/>
        <v>0</v>
      </c>
      <c r="BH80" s="467"/>
      <c r="BI80" s="467">
        <f t="shared" si="53"/>
        <v>119.8142203125</v>
      </c>
      <c r="BJ80" s="467">
        <f t="shared" si="54"/>
        <v>0</v>
      </c>
      <c r="BK80" s="467"/>
      <c r="BL80" s="467">
        <f t="shared" si="55"/>
        <v>71.88853218749999</v>
      </c>
      <c r="BM80" s="467">
        <f t="shared" si="56"/>
        <v>0</v>
      </c>
      <c r="BN80" s="467"/>
      <c r="BO80" s="467"/>
      <c r="BP80" s="467"/>
      <c r="BQ80" s="467"/>
      <c r="BR80" s="467"/>
      <c r="BS80" s="467"/>
      <c r="BT80" s="467"/>
      <c r="BU80" s="467"/>
      <c r="BV80" s="467"/>
      <c r="BW80" s="467"/>
      <c r="BX80" s="467"/>
      <c r="BY80" s="467"/>
      <c r="BZ80" s="467"/>
      <c r="CA80" s="467"/>
      <c r="CB80" s="467"/>
      <c r="CC80" s="467"/>
      <c r="CD80" s="467"/>
      <c r="CE80" s="467"/>
      <c r="CF80" s="467"/>
      <c r="CG80" s="467"/>
      <c r="CH80" s="467"/>
      <c r="CI80" s="467"/>
      <c r="CJ80" s="467"/>
      <c r="CK80" s="467"/>
      <c r="CL80" s="467">
        <f t="shared" si="57"/>
        <v>0</v>
      </c>
      <c r="CM80" s="467">
        <f t="shared" si="58"/>
        <v>0</v>
      </c>
      <c r="CN80" s="467">
        <f t="shared" si="59"/>
        <v>0</v>
      </c>
      <c r="CO80" s="462"/>
      <c r="CP80" s="462"/>
      <c r="CQ80" s="457"/>
      <c r="CR80" s="457"/>
      <c r="CS80" s="457"/>
    </row>
    <row r="81" spans="1:97" s="472" customFormat="1" hidden="1">
      <c r="A81" s="469"/>
      <c r="B81" s="465" t="s">
        <v>344</v>
      </c>
      <c r="C81" s="466">
        <v>6.37</v>
      </c>
      <c r="D81" s="467">
        <f t="shared" si="38"/>
        <v>197.27730750000001</v>
      </c>
      <c r="E81" s="467">
        <f t="shared" si="31"/>
        <v>246.59663437500001</v>
      </c>
      <c r="F81" s="467"/>
      <c r="G81" s="467">
        <f t="shared" si="32"/>
        <v>197.27730750000001</v>
      </c>
      <c r="H81" s="467">
        <f t="shared" si="39"/>
        <v>0</v>
      </c>
      <c r="I81" s="467"/>
      <c r="J81" s="467">
        <f t="shared" si="33"/>
        <v>98.638653750000003</v>
      </c>
      <c r="K81" s="467">
        <f t="shared" si="40"/>
        <v>0</v>
      </c>
      <c r="L81" s="467"/>
      <c r="M81" s="467">
        <f t="shared" si="34"/>
        <v>59.183192249999998</v>
      </c>
      <c r="N81" s="467">
        <f t="shared" si="41"/>
        <v>0</v>
      </c>
      <c r="O81" s="467"/>
      <c r="P81" s="467">
        <f t="shared" si="42"/>
        <v>197.27730750000001</v>
      </c>
      <c r="Q81" s="467">
        <f t="shared" si="43"/>
        <v>0</v>
      </c>
      <c r="R81" s="467"/>
      <c r="S81" s="467">
        <f t="shared" si="44"/>
        <v>98.638653750000003</v>
      </c>
      <c r="T81" s="467">
        <f t="shared" si="45"/>
        <v>0</v>
      </c>
      <c r="U81" s="467"/>
      <c r="V81" s="467">
        <f t="shared" si="46"/>
        <v>59.183192249999998</v>
      </c>
      <c r="W81" s="467">
        <f t="shared" si="47"/>
        <v>0</v>
      </c>
      <c r="X81" s="467"/>
      <c r="Y81" s="467"/>
      <c r="Z81" s="467"/>
      <c r="AA81" s="467"/>
      <c r="AB81" s="467"/>
      <c r="AC81" s="467"/>
      <c r="AD81" s="467"/>
      <c r="AE81" s="467"/>
      <c r="AF81" s="467"/>
      <c r="AG81" s="467"/>
      <c r="AH81" s="467"/>
      <c r="AI81" s="467"/>
      <c r="AJ81" s="467"/>
      <c r="AK81" s="467"/>
      <c r="AL81" s="467"/>
      <c r="AM81" s="467"/>
      <c r="AN81" s="467"/>
      <c r="AO81" s="467"/>
      <c r="AP81" s="467"/>
      <c r="AQ81" s="467"/>
      <c r="AR81" s="467"/>
      <c r="AS81" s="467"/>
      <c r="AT81" s="467"/>
      <c r="AU81" s="467"/>
      <c r="AV81" s="467"/>
      <c r="AW81" s="467">
        <f t="shared" si="35"/>
        <v>246.59663437500001</v>
      </c>
      <c r="AX81" s="467">
        <f t="shared" si="48"/>
        <v>0</v>
      </c>
      <c r="AY81" s="467"/>
      <c r="AZ81" s="467">
        <f t="shared" si="36"/>
        <v>123.2983171875</v>
      </c>
      <c r="BA81" s="467">
        <f t="shared" si="49"/>
        <v>0</v>
      </c>
      <c r="BB81" s="467"/>
      <c r="BC81" s="467">
        <f t="shared" si="37"/>
        <v>73.978990312500002</v>
      </c>
      <c r="BD81" s="467">
        <f t="shared" si="50"/>
        <v>0</v>
      </c>
      <c r="BE81" s="467"/>
      <c r="BF81" s="467">
        <f t="shared" si="51"/>
        <v>246.59663437500001</v>
      </c>
      <c r="BG81" s="467">
        <f t="shared" si="52"/>
        <v>0</v>
      </c>
      <c r="BH81" s="467"/>
      <c r="BI81" s="467">
        <f t="shared" si="53"/>
        <v>123.2983171875</v>
      </c>
      <c r="BJ81" s="467">
        <f t="shared" si="54"/>
        <v>0</v>
      </c>
      <c r="BK81" s="467"/>
      <c r="BL81" s="467">
        <f t="shared" si="55"/>
        <v>73.978990312500002</v>
      </c>
      <c r="BM81" s="467">
        <f t="shared" si="56"/>
        <v>0</v>
      </c>
      <c r="BN81" s="467"/>
      <c r="BO81" s="467"/>
      <c r="BP81" s="467"/>
      <c r="BQ81" s="467"/>
      <c r="BR81" s="467"/>
      <c r="BS81" s="467"/>
      <c r="BT81" s="467"/>
      <c r="BU81" s="467"/>
      <c r="BV81" s="467"/>
      <c r="BW81" s="467"/>
      <c r="BX81" s="467"/>
      <c r="BY81" s="467"/>
      <c r="BZ81" s="467"/>
      <c r="CA81" s="467"/>
      <c r="CB81" s="467"/>
      <c r="CC81" s="467"/>
      <c r="CD81" s="467"/>
      <c r="CE81" s="467"/>
      <c r="CF81" s="467"/>
      <c r="CG81" s="467"/>
      <c r="CH81" s="467"/>
      <c r="CI81" s="467"/>
      <c r="CJ81" s="467"/>
      <c r="CK81" s="467"/>
      <c r="CL81" s="467">
        <f t="shared" si="57"/>
        <v>0</v>
      </c>
      <c r="CM81" s="467">
        <f t="shared" si="58"/>
        <v>0</v>
      </c>
      <c r="CN81" s="467">
        <f t="shared" si="59"/>
        <v>0</v>
      </c>
      <c r="CO81" s="462"/>
      <c r="CP81" s="462"/>
      <c r="CQ81" s="457"/>
      <c r="CR81" s="457"/>
      <c r="CS81" s="457"/>
    </row>
    <row r="82" spans="1:97" s="472" customFormat="1" hidden="1">
      <c r="A82" s="469"/>
      <c r="B82" s="465" t="s">
        <v>345</v>
      </c>
      <c r="C82" s="466">
        <v>6.55</v>
      </c>
      <c r="D82" s="467">
        <f t="shared" si="38"/>
        <v>202.85186249999998</v>
      </c>
      <c r="E82" s="467">
        <f t="shared" si="31"/>
        <v>253.56482812499996</v>
      </c>
      <c r="F82" s="467"/>
      <c r="G82" s="467">
        <f t="shared" si="32"/>
        <v>202.85186249999998</v>
      </c>
      <c r="H82" s="467">
        <f t="shared" si="39"/>
        <v>0</v>
      </c>
      <c r="I82" s="467"/>
      <c r="J82" s="467">
        <f t="shared" si="33"/>
        <v>101.42593124999999</v>
      </c>
      <c r="K82" s="467">
        <f t="shared" si="40"/>
        <v>0</v>
      </c>
      <c r="L82" s="467"/>
      <c r="M82" s="467">
        <f t="shared" si="34"/>
        <v>60.855558749999993</v>
      </c>
      <c r="N82" s="467">
        <f t="shared" si="41"/>
        <v>0</v>
      </c>
      <c r="O82" s="467"/>
      <c r="P82" s="467">
        <f t="shared" si="42"/>
        <v>202.85186249999998</v>
      </c>
      <c r="Q82" s="467">
        <f t="shared" si="43"/>
        <v>0</v>
      </c>
      <c r="R82" s="467"/>
      <c r="S82" s="467">
        <f t="shared" si="44"/>
        <v>101.42593124999999</v>
      </c>
      <c r="T82" s="467">
        <f t="shared" si="45"/>
        <v>0</v>
      </c>
      <c r="U82" s="467"/>
      <c r="V82" s="467">
        <f t="shared" si="46"/>
        <v>60.855558749999993</v>
      </c>
      <c r="W82" s="467">
        <f t="shared" si="47"/>
        <v>0</v>
      </c>
      <c r="X82" s="467"/>
      <c r="Y82" s="467"/>
      <c r="Z82" s="467"/>
      <c r="AA82" s="467"/>
      <c r="AB82" s="467"/>
      <c r="AC82" s="467"/>
      <c r="AD82" s="467"/>
      <c r="AE82" s="467"/>
      <c r="AF82" s="467"/>
      <c r="AG82" s="467"/>
      <c r="AH82" s="467"/>
      <c r="AI82" s="467"/>
      <c r="AJ82" s="467"/>
      <c r="AK82" s="467"/>
      <c r="AL82" s="467"/>
      <c r="AM82" s="467"/>
      <c r="AN82" s="467"/>
      <c r="AO82" s="467"/>
      <c r="AP82" s="467"/>
      <c r="AQ82" s="467"/>
      <c r="AR82" s="467"/>
      <c r="AS82" s="467"/>
      <c r="AT82" s="467"/>
      <c r="AU82" s="467"/>
      <c r="AV82" s="467"/>
      <c r="AW82" s="467">
        <f t="shared" si="35"/>
        <v>253.56482812499996</v>
      </c>
      <c r="AX82" s="467">
        <f t="shared" si="48"/>
        <v>0</v>
      </c>
      <c r="AY82" s="467"/>
      <c r="AZ82" s="467">
        <f t="shared" si="36"/>
        <v>126.78241406249998</v>
      </c>
      <c r="BA82" s="467">
        <f t="shared" si="49"/>
        <v>0</v>
      </c>
      <c r="BB82" s="467"/>
      <c r="BC82" s="467">
        <f t="shared" si="37"/>
        <v>76.069448437499986</v>
      </c>
      <c r="BD82" s="467">
        <f t="shared" si="50"/>
        <v>0</v>
      </c>
      <c r="BE82" s="467"/>
      <c r="BF82" s="467">
        <f t="shared" si="51"/>
        <v>253.56482812499996</v>
      </c>
      <c r="BG82" s="467">
        <f t="shared" si="52"/>
        <v>0</v>
      </c>
      <c r="BH82" s="467"/>
      <c r="BI82" s="467">
        <f t="shared" si="53"/>
        <v>126.78241406249998</v>
      </c>
      <c r="BJ82" s="467">
        <f t="shared" si="54"/>
        <v>0</v>
      </c>
      <c r="BK82" s="467"/>
      <c r="BL82" s="467">
        <f t="shared" si="55"/>
        <v>76.069448437499986</v>
      </c>
      <c r="BM82" s="467">
        <f t="shared" si="56"/>
        <v>0</v>
      </c>
      <c r="BN82" s="467"/>
      <c r="BO82" s="467"/>
      <c r="BP82" s="467"/>
      <c r="BQ82" s="467"/>
      <c r="BR82" s="467"/>
      <c r="BS82" s="467"/>
      <c r="BT82" s="467"/>
      <c r="BU82" s="467"/>
      <c r="BV82" s="467"/>
      <c r="BW82" s="467"/>
      <c r="BX82" s="467"/>
      <c r="BY82" s="467"/>
      <c r="BZ82" s="467"/>
      <c r="CA82" s="467"/>
      <c r="CB82" s="467"/>
      <c r="CC82" s="467"/>
      <c r="CD82" s="467"/>
      <c r="CE82" s="467"/>
      <c r="CF82" s="467"/>
      <c r="CG82" s="467"/>
      <c r="CH82" s="467"/>
      <c r="CI82" s="467"/>
      <c r="CJ82" s="467"/>
      <c r="CK82" s="467"/>
      <c r="CL82" s="467">
        <f t="shared" si="57"/>
        <v>0</v>
      </c>
      <c r="CM82" s="467">
        <f t="shared" si="58"/>
        <v>0</v>
      </c>
      <c r="CN82" s="467">
        <f t="shared" si="59"/>
        <v>0</v>
      </c>
      <c r="CO82" s="462"/>
      <c r="CP82" s="462"/>
      <c r="CQ82" s="457"/>
      <c r="CR82" s="457"/>
      <c r="CS82" s="457"/>
    </row>
    <row r="83" spans="1:97" s="472" customFormat="1" hidden="1">
      <c r="A83" s="469"/>
      <c r="B83" s="465" t="s">
        <v>346</v>
      </c>
      <c r="C83" s="466">
        <v>6.73</v>
      </c>
      <c r="D83" s="467">
        <f t="shared" si="38"/>
        <v>208.42641750000001</v>
      </c>
      <c r="E83" s="467">
        <f t="shared" si="31"/>
        <v>260.53302187500003</v>
      </c>
      <c r="F83" s="467"/>
      <c r="G83" s="467">
        <f t="shared" si="32"/>
        <v>208.42641750000001</v>
      </c>
      <c r="H83" s="467">
        <f t="shared" si="39"/>
        <v>0</v>
      </c>
      <c r="I83" s="467"/>
      <c r="J83" s="467">
        <f t="shared" si="33"/>
        <v>104.21320875000001</v>
      </c>
      <c r="K83" s="467">
        <f t="shared" si="40"/>
        <v>0</v>
      </c>
      <c r="L83" s="467"/>
      <c r="M83" s="467">
        <f t="shared" si="34"/>
        <v>62.527925250000003</v>
      </c>
      <c r="N83" s="467">
        <f t="shared" si="41"/>
        <v>0</v>
      </c>
      <c r="O83" s="467"/>
      <c r="P83" s="467">
        <f t="shared" si="42"/>
        <v>208.42641750000001</v>
      </c>
      <c r="Q83" s="467">
        <f t="shared" si="43"/>
        <v>0</v>
      </c>
      <c r="R83" s="467"/>
      <c r="S83" s="467">
        <f t="shared" si="44"/>
        <v>104.21320875000001</v>
      </c>
      <c r="T83" s="467">
        <f t="shared" si="45"/>
        <v>0</v>
      </c>
      <c r="U83" s="467"/>
      <c r="V83" s="467">
        <f t="shared" si="46"/>
        <v>62.527925250000003</v>
      </c>
      <c r="W83" s="467">
        <f t="shared" si="47"/>
        <v>0</v>
      </c>
      <c r="X83" s="467"/>
      <c r="Y83" s="467"/>
      <c r="Z83" s="467"/>
      <c r="AA83" s="467"/>
      <c r="AB83" s="467"/>
      <c r="AC83" s="467"/>
      <c r="AD83" s="467"/>
      <c r="AE83" s="467"/>
      <c r="AF83" s="467"/>
      <c r="AG83" s="467"/>
      <c r="AH83" s="467"/>
      <c r="AI83" s="467"/>
      <c r="AJ83" s="467"/>
      <c r="AK83" s="467"/>
      <c r="AL83" s="467"/>
      <c r="AM83" s="467"/>
      <c r="AN83" s="467"/>
      <c r="AO83" s="467"/>
      <c r="AP83" s="467"/>
      <c r="AQ83" s="467"/>
      <c r="AR83" s="467"/>
      <c r="AS83" s="467"/>
      <c r="AT83" s="467"/>
      <c r="AU83" s="467"/>
      <c r="AV83" s="467"/>
      <c r="AW83" s="467">
        <f t="shared" si="35"/>
        <v>260.53302187500003</v>
      </c>
      <c r="AX83" s="467">
        <f t="shared" si="48"/>
        <v>0</v>
      </c>
      <c r="AY83" s="467"/>
      <c r="AZ83" s="467">
        <f t="shared" si="36"/>
        <v>130.26651093750002</v>
      </c>
      <c r="BA83" s="467">
        <f t="shared" si="49"/>
        <v>0</v>
      </c>
      <c r="BB83" s="467"/>
      <c r="BC83" s="467">
        <f t="shared" si="37"/>
        <v>78.159906562500012</v>
      </c>
      <c r="BD83" s="467">
        <f t="shared" si="50"/>
        <v>0</v>
      </c>
      <c r="BE83" s="467"/>
      <c r="BF83" s="467">
        <f t="shared" si="51"/>
        <v>260.53302187500003</v>
      </c>
      <c r="BG83" s="467">
        <f t="shared" si="52"/>
        <v>0</v>
      </c>
      <c r="BH83" s="467"/>
      <c r="BI83" s="467">
        <f t="shared" si="53"/>
        <v>130.26651093750002</v>
      </c>
      <c r="BJ83" s="467">
        <f t="shared" si="54"/>
        <v>0</v>
      </c>
      <c r="BK83" s="467"/>
      <c r="BL83" s="467">
        <f t="shared" si="55"/>
        <v>78.159906562500012</v>
      </c>
      <c r="BM83" s="467">
        <f t="shared" si="56"/>
        <v>0</v>
      </c>
      <c r="BN83" s="467"/>
      <c r="BO83" s="467"/>
      <c r="BP83" s="467"/>
      <c r="BQ83" s="467"/>
      <c r="BR83" s="467"/>
      <c r="BS83" s="467"/>
      <c r="BT83" s="467"/>
      <c r="BU83" s="467"/>
      <c r="BV83" s="467"/>
      <c r="BW83" s="467"/>
      <c r="BX83" s="467"/>
      <c r="BY83" s="467"/>
      <c r="BZ83" s="467"/>
      <c r="CA83" s="467"/>
      <c r="CB83" s="467"/>
      <c r="CC83" s="467"/>
      <c r="CD83" s="467"/>
      <c r="CE83" s="467"/>
      <c r="CF83" s="467"/>
      <c r="CG83" s="467"/>
      <c r="CH83" s="467"/>
      <c r="CI83" s="467"/>
      <c r="CJ83" s="467"/>
      <c r="CK83" s="467"/>
      <c r="CL83" s="467">
        <f t="shared" si="57"/>
        <v>0</v>
      </c>
      <c r="CM83" s="467">
        <f t="shared" si="58"/>
        <v>0</v>
      </c>
      <c r="CN83" s="467">
        <f t="shared" si="59"/>
        <v>0</v>
      </c>
      <c r="CO83" s="462"/>
      <c r="CP83" s="462"/>
      <c r="CQ83" s="457"/>
      <c r="CR83" s="457"/>
      <c r="CS83" s="457"/>
    </row>
    <row r="84" spans="1:97" s="472" customFormat="1" hidden="1">
      <c r="A84" s="464"/>
      <c r="B84" s="465" t="s">
        <v>53</v>
      </c>
      <c r="C84" s="466">
        <v>5.23</v>
      </c>
      <c r="D84" s="467">
        <f t="shared" si="38"/>
        <v>161.97179250000002</v>
      </c>
      <c r="E84" s="467">
        <f t="shared" si="31"/>
        <v>202.46474062500002</v>
      </c>
      <c r="F84" s="467"/>
      <c r="G84" s="467">
        <f t="shared" si="32"/>
        <v>161.97179250000002</v>
      </c>
      <c r="H84" s="467">
        <f t="shared" si="39"/>
        <v>0</v>
      </c>
      <c r="I84" s="467"/>
      <c r="J84" s="467">
        <f t="shared" si="33"/>
        <v>80.98589625000001</v>
      </c>
      <c r="K84" s="467">
        <f t="shared" si="40"/>
        <v>0</v>
      </c>
      <c r="L84" s="467"/>
      <c r="M84" s="467">
        <f t="shared" si="34"/>
        <v>48.591537750000008</v>
      </c>
      <c r="N84" s="467">
        <f t="shared" si="41"/>
        <v>0</v>
      </c>
      <c r="O84" s="467"/>
      <c r="P84" s="467">
        <f t="shared" si="42"/>
        <v>161.97179250000002</v>
      </c>
      <c r="Q84" s="467">
        <f t="shared" si="43"/>
        <v>0</v>
      </c>
      <c r="R84" s="467"/>
      <c r="S84" s="467">
        <f t="shared" si="44"/>
        <v>80.98589625000001</v>
      </c>
      <c r="T84" s="467">
        <f t="shared" si="45"/>
        <v>0</v>
      </c>
      <c r="U84" s="467"/>
      <c r="V84" s="467">
        <f t="shared" si="46"/>
        <v>48.591537750000008</v>
      </c>
      <c r="W84" s="467">
        <f t="shared" si="47"/>
        <v>0</v>
      </c>
      <c r="X84" s="467"/>
      <c r="Y84" s="467"/>
      <c r="Z84" s="467"/>
      <c r="AA84" s="467"/>
      <c r="AB84" s="467"/>
      <c r="AC84" s="467"/>
      <c r="AD84" s="467"/>
      <c r="AE84" s="467"/>
      <c r="AF84" s="467"/>
      <c r="AG84" s="467"/>
      <c r="AH84" s="467"/>
      <c r="AI84" s="467"/>
      <c r="AJ84" s="467"/>
      <c r="AK84" s="467"/>
      <c r="AL84" s="467"/>
      <c r="AM84" s="467"/>
      <c r="AN84" s="467"/>
      <c r="AO84" s="467"/>
      <c r="AP84" s="467"/>
      <c r="AQ84" s="467"/>
      <c r="AR84" s="467"/>
      <c r="AS84" s="467"/>
      <c r="AT84" s="467"/>
      <c r="AU84" s="467"/>
      <c r="AV84" s="467"/>
      <c r="AW84" s="467">
        <f t="shared" si="35"/>
        <v>202.46474062500002</v>
      </c>
      <c r="AX84" s="467">
        <f t="shared" si="48"/>
        <v>0</v>
      </c>
      <c r="AY84" s="467"/>
      <c r="AZ84" s="467">
        <f t="shared" si="36"/>
        <v>101.23237031250001</v>
      </c>
      <c r="BA84" s="467">
        <f t="shared" si="49"/>
        <v>0</v>
      </c>
      <c r="BB84" s="467"/>
      <c r="BC84" s="467">
        <f t="shared" si="37"/>
        <v>60.739422187500004</v>
      </c>
      <c r="BD84" s="467">
        <f t="shared" si="50"/>
        <v>0</v>
      </c>
      <c r="BE84" s="467"/>
      <c r="BF84" s="467">
        <f t="shared" si="51"/>
        <v>202.46474062500002</v>
      </c>
      <c r="BG84" s="467">
        <f t="shared" si="52"/>
        <v>0</v>
      </c>
      <c r="BH84" s="467"/>
      <c r="BI84" s="467">
        <f t="shared" si="53"/>
        <v>101.23237031250001</v>
      </c>
      <c r="BJ84" s="467">
        <f t="shared" si="54"/>
        <v>0</v>
      </c>
      <c r="BK84" s="467"/>
      <c r="BL84" s="467">
        <f t="shared" si="55"/>
        <v>60.739422187500004</v>
      </c>
      <c r="BM84" s="467">
        <f t="shared" si="56"/>
        <v>0</v>
      </c>
      <c r="BN84" s="467"/>
      <c r="BO84" s="467"/>
      <c r="BP84" s="467"/>
      <c r="BQ84" s="467"/>
      <c r="BR84" s="467"/>
      <c r="BS84" s="467"/>
      <c r="BT84" s="467"/>
      <c r="BU84" s="467"/>
      <c r="BV84" s="467"/>
      <c r="BW84" s="467"/>
      <c r="BX84" s="467"/>
      <c r="BY84" s="467"/>
      <c r="BZ84" s="467"/>
      <c r="CA84" s="467"/>
      <c r="CB84" s="467"/>
      <c r="CC84" s="467"/>
      <c r="CD84" s="467"/>
      <c r="CE84" s="467"/>
      <c r="CF84" s="467"/>
      <c r="CG84" s="467"/>
      <c r="CH84" s="467"/>
      <c r="CI84" s="467"/>
      <c r="CJ84" s="467"/>
      <c r="CK84" s="467"/>
      <c r="CL84" s="467">
        <f t="shared" si="57"/>
        <v>0</v>
      </c>
      <c r="CM84" s="467">
        <f t="shared" si="58"/>
        <v>0</v>
      </c>
      <c r="CN84" s="467">
        <f t="shared" si="59"/>
        <v>0</v>
      </c>
      <c r="CO84" s="462"/>
      <c r="CP84" s="462"/>
      <c r="CQ84" s="457"/>
      <c r="CR84" s="457"/>
      <c r="CS84" s="457"/>
    </row>
    <row r="85" spans="1:97" s="472" customFormat="1" hidden="1">
      <c r="A85" s="469"/>
      <c r="B85" s="465" t="s">
        <v>340</v>
      </c>
      <c r="C85" s="466">
        <v>5.36</v>
      </c>
      <c r="D85" s="467">
        <f t="shared" si="38"/>
        <v>165.99786</v>
      </c>
      <c r="E85" s="467">
        <f t="shared" si="31"/>
        <v>207.49732499999999</v>
      </c>
      <c r="F85" s="467"/>
      <c r="G85" s="467">
        <f t="shared" si="32"/>
        <v>165.99786</v>
      </c>
      <c r="H85" s="467">
        <f t="shared" si="39"/>
        <v>0</v>
      </c>
      <c r="I85" s="467"/>
      <c r="J85" s="467">
        <f t="shared" si="33"/>
        <v>82.998930000000001</v>
      </c>
      <c r="K85" s="467">
        <f t="shared" si="40"/>
        <v>0</v>
      </c>
      <c r="L85" s="467"/>
      <c r="M85" s="467">
        <f t="shared" si="34"/>
        <v>49.799357999999998</v>
      </c>
      <c r="N85" s="467">
        <f t="shared" si="41"/>
        <v>0</v>
      </c>
      <c r="O85" s="467"/>
      <c r="P85" s="467">
        <f t="shared" si="42"/>
        <v>165.99786</v>
      </c>
      <c r="Q85" s="467">
        <f t="shared" si="43"/>
        <v>0</v>
      </c>
      <c r="R85" s="467"/>
      <c r="S85" s="467">
        <f t="shared" si="44"/>
        <v>82.998930000000001</v>
      </c>
      <c r="T85" s="467">
        <f t="shared" si="45"/>
        <v>0</v>
      </c>
      <c r="U85" s="467"/>
      <c r="V85" s="467">
        <f t="shared" si="46"/>
        <v>49.799357999999998</v>
      </c>
      <c r="W85" s="467">
        <f t="shared" si="47"/>
        <v>0</v>
      </c>
      <c r="X85" s="467"/>
      <c r="Y85" s="467"/>
      <c r="Z85" s="467"/>
      <c r="AA85" s="467"/>
      <c r="AB85" s="467"/>
      <c r="AC85" s="467"/>
      <c r="AD85" s="467"/>
      <c r="AE85" s="467"/>
      <c r="AF85" s="467"/>
      <c r="AG85" s="467"/>
      <c r="AH85" s="467"/>
      <c r="AI85" s="467"/>
      <c r="AJ85" s="467"/>
      <c r="AK85" s="467"/>
      <c r="AL85" s="467"/>
      <c r="AM85" s="467"/>
      <c r="AN85" s="467"/>
      <c r="AO85" s="467"/>
      <c r="AP85" s="467"/>
      <c r="AQ85" s="467"/>
      <c r="AR85" s="467"/>
      <c r="AS85" s="467"/>
      <c r="AT85" s="467"/>
      <c r="AU85" s="467"/>
      <c r="AV85" s="467"/>
      <c r="AW85" s="467">
        <f t="shared" si="35"/>
        <v>207.49732499999999</v>
      </c>
      <c r="AX85" s="467">
        <f t="shared" si="48"/>
        <v>0</v>
      </c>
      <c r="AY85" s="467"/>
      <c r="AZ85" s="467">
        <f t="shared" si="36"/>
        <v>103.74866249999999</v>
      </c>
      <c r="BA85" s="467">
        <f t="shared" si="49"/>
        <v>0</v>
      </c>
      <c r="BB85" s="467"/>
      <c r="BC85" s="467">
        <f t="shared" si="37"/>
        <v>62.249197499999994</v>
      </c>
      <c r="BD85" s="467">
        <f t="shared" si="50"/>
        <v>0</v>
      </c>
      <c r="BE85" s="467"/>
      <c r="BF85" s="467">
        <f t="shared" si="51"/>
        <v>207.49732499999999</v>
      </c>
      <c r="BG85" s="467">
        <f t="shared" si="52"/>
        <v>0</v>
      </c>
      <c r="BH85" s="467"/>
      <c r="BI85" s="467">
        <f t="shared" si="53"/>
        <v>103.74866249999999</v>
      </c>
      <c r="BJ85" s="467">
        <f t="shared" si="54"/>
        <v>0</v>
      </c>
      <c r="BK85" s="467"/>
      <c r="BL85" s="467">
        <f t="shared" si="55"/>
        <v>62.249197499999994</v>
      </c>
      <c r="BM85" s="467">
        <f t="shared" si="56"/>
        <v>0</v>
      </c>
      <c r="BN85" s="467"/>
      <c r="BO85" s="467"/>
      <c r="BP85" s="467"/>
      <c r="BQ85" s="467"/>
      <c r="BR85" s="467"/>
      <c r="BS85" s="467"/>
      <c r="BT85" s="467"/>
      <c r="BU85" s="467"/>
      <c r="BV85" s="467"/>
      <c r="BW85" s="467"/>
      <c r="BX85" s="467"/>
      <c r="BY85" s="467"/>
      <c r="BZ85" s="467"/>
      <c r="CA85" s="467"/>
      <c r="CB85" s="467"/>
      <c r="CC85" s="467"/>
      <c r="CD85" s="467"/>
      <c r="CE85" s="467"/>
      <c r="CF85" s="467"/>
      <c r="CG85" s="467"/>
      <c r="CH85" s="467"/>
      <c r="CI85" s="467"/>
      <c r="CJ85" s="467"/>
      <c r="CK85" s="467"/>
      <c r="CL85" s="467">
        <f t="shared" si="57"/>
        <v>0</v>
      </c>
      <c r="CM85" s="467">
        <f t="shared" si="58"/>
        <v>0</v>
      </c>
      <c r="CN85" s="467">
        <f t="shared" si="59"/>
        <v>0</v>
      </c>
      <c r="CO85" s="462"/>
      <c r="CP85" s="462"/>
      <c r="CQ85" s="457"/>
      <c r="CR85" s="457"/>
      <c r="CS85" s="457"/>
    </row>
    <row r="86" spans="1:97" s="472" customFormat="1" hidden="1">
      <c r="A86" s="469"/>
      <c r="B86" s="465" t="s">
        <v>341</v>
      </c>
      <c r="C86" s="466">
        <v>5.51</v>
      </c>
      <c r="D86" s="467">
        <f t="shared" si="38"/>
        <v>170.64332250000001</v>
      </c>
      <c r="E86" s="467">
        <f t="shared" si="31"/>
        <v>213.30415312500003</v>
      </c>
      <c r="F86" s="467"/>
      <c r="G86" s="467">
        <f t="shared" si="32"/>
        <v>170.64332250000001</v>
      </c>
      <c r="H86" s="467">
        <f t="shared" si="39"/>
        <v>0</v>
      </c>
      <c r="I86" s="467"/>
      <c r="J86" s="467">
        <f t="shared" si="33"/>
        <v>85.321661250000005</v>
      </c>
      <c r="K86" s="467">
        <f t="shared" si="40"/>
        <v>0</v>
      </c>
      <c r="L86" s="467"/>
      <c r="M86" s="467">
        <f t="shared" si="34"/>
        <v>51.192996749999999</v>
      </c>
      <c r="N86" s="467">
        <f t="shared" si="41"/>
        <v>0</v>
      </c>
      <c r="O86" s="467"/>
      <c r="P86" s="467">
        <f t="shared" si="42"/>
        <v>170.64332250000001</v>
      </c>
      <c r="Q86" s="467">
        <f t="shared" si="43"/>
        <v>0</v>
      </c>
      <c r="R86" s="467"/>
      <c r="S86" s="467">
        <f t="shared" si="44"/>
        <v>85.321661250000005</v>
      </c>
      <c r="T86" s="467">
        <f t="shared" si="45"/>
        <v>0</v>
      </c>
      <c r="U86" s="467"/>
      <c r="V86" s="467">
        <f t="shared" si="46"/>
        <v>51.192996749999999</v>
      </c>
      <c r="W86" s="467">
        <f t="shared" si="47"/>
        <v>0</v>
      </c>
      <c r="X86" s="467"/>
      <c r="Y86" s="467"/>
      <c r="Z86" s="467"/>
      <c r="AA86" s="467"/>
      <c r="AB86" s="467"/>
      <c r="AC86" s="467"/>
      <c r="AD86" s="467"/>
      <c r="AE86" s="467"/>
      <c r="AF86" s="467"/>
      <c r="AG86" s="467"/>
      <c r="AH86" s="467"/>
      <c r="AI86" s="467"/>
      <c r="AJ86" s="467"/>
      <c r="AK86" s="467"/>
      <c r="AL86" s="467"/>
      <c r="AM86" s="467"/>
      <c r="AN86" s="467"/>
      <c r="AO86" s="467"/>
      <c r="AP86" s="467"/>
      <c r="AQ86" s="467"/>
      <c r="AR86" s="467"/>
      <c r="AS86" s="467"/>
      <c r="AT86" s="467"/>
      <c r="AU86" s="467"/>
      <c r="AV86" s="467"/>
      <c r="AW86" s="467">
        <f t="shared" si="35"/>
        <v>213.30415312500003</v>
      </c>
      <c r="AX86" s="467">
        <f t="shared" si="48"/>
        <v>0</v>
      </c>
      <c r="AY86" s="467"/>
      <c r="AZ86" s="467">
        <f t="shared" si="36"/>
        <v>106.65207656250001</v>
      </c>
      <c r="BA86" s="467">
        <f t="shared" si="49"/>
        <v>0</v>
      </c>
      <c r="BB86" s="467"/>
      <c r="BC86" s="467">
        <f t="shared" si="37"/>
        <v>63.991245937500004</v>
      </c>
      <c r="BD86" s="467">
        <f t="shared" si="50"/>
        <v>0</v>
      </c>
      <c r="BE86" s="467"/>
      <c r="BF86" s="467">
        <f t="shared" si="51"/>
        <v>213.30415312500003</v>
      </c>
      <c r="BG86" s="467">
        <f t="shared" si="52"/>
        <v>0</v>
      </c>
      <c r="BH86" s="467"/>
      <c r="BI86" s="467">
        <f t="shared" si="53"/>
        <v>106.65207656250001</v>
      </c>
      <c r="BJ86" s="467">
        <f t="shared" si="54"/>
        <v>0</v>
      </c>
      <c r="BK86" s="467"/>
      <c r="BL86" s="467">
        <f t="shared" si="55"/>
        <v>63.991245937500004</v>
      </c>
      <c r="BM86" s="467">
        <f t="shared" si="56"/>
        <v>0</v>
      </c>
      <c r="BN86" s="467"/>
      <c r="BO86" s="467"/>
      <c r="BP86" s="467"/>
      <c r="BQ86" s="467"/>
      <c r="BR86" s="467"/>
      <c r="BS86" s="467"/>
      <c r="BT86" s="467"/>
      <c r="BU86" s="467"/>
      <c r="BV86" s="467"/>
      <c r="BW86" s="467"/>
      <c r="BX86" s="467"/>
      <c r="BY86" s="467"/>
      <c r="BZ86" s="467"/>
      <c r="CA86" s="467"/>
      <c r="CB86" s="467"/>
      <c r="CC86" s="467"/>
      <c r="CD86" s="467"/>
      <c r="CE86" s="467"/>
      <c r="CF86" s="467"/>
      <c r="CG86" s="467"/>
      <c r="CH86" s="467"/>
      <c r="CI86" s="467"/>
      <c r="CJ86" s="467"/>
      <c r="CK86" s="467"/>
      <c r="CL86" s="467">
        <f t="shared" si="57"/>
        <v>0</v>
      </c>
      <c r="CM86" s="467">
        <f t="shared" si="58"/>
        <v>0</v>
      </c>
      <c r="CN86" s="467">
        <f t="shared" si="59"/>
        <v>0</v>
      </c>
      <c r="CO86" s="462"/>
      <c r="CP86" s="462"/>
      <c r="CQ86" s="457"/>
      <c r="CR86" s="457"/>
      <c r="CS86" s="457"/>
    </row>
    <row r="87" spans="1:97" s="472" customFormat="1" hidden="1">
      <c r="A87" s="469"/>
      <c r="B87" s="465" t="s">
        <v>342</v>
      </c>
      <c r="C87" s="466">
        <v>5.67</v>
      </c>
      <c r="D87" s="467">
        <f t="shared" si="38"/>
        <v>175.59848250000002</v>
      </c>
      <c r="E87" s="467">
        <f t="shared" si="31"/>
        <v>219.49810312500003</v>
      </c>
      <c r="F87" s="467"/>
      <c r="G87" s="467">
        <f t="shared" si="32"/>
        <v>175.59848250000002</v>
      </c>
      <c r="H87" s="467">
        <f t="shared" si="39"/>
        <v>0</v>
      </c>
      <c r="I87" s="467"/>
      <c r="J87" s="467">
        <f t="shared" si="33"/>
        <v>87.799241250000009</v>
      </c>
      <c r="K87" s="467">
        <f t="shared" si="40"/>
        <v>0</v>
      </c>
      <c r="L87" s="467"/>
      <c r="M87" s="467">
        <f t="shared" si="34"/>
        <v>52.679544750000005</v>
      </c>
      <c r="N87" s="467">
        <f t="shared" si="41"/>
        <v>0</v>
      </c>
      <c r="O87" s="467"/>
      <c r="P87" s="467">
        <f t="shared" si="42"/>
        <v>175.59848250000002</v>
      </c>
      <c r="Q87" s="467">
        <f t="shared" si="43"/>
        <v>0</v>
      </c>
      <c r="R87" s="467"/>
      <c r="S87" s="467">
        <f t="shared" si="44"/>
        <v>87.799241250000009</v>
      </c>
      <c r="T87" s="467">
        <f t="shared" si="45"/>
        <v>0</v>
      </c>
      <c r="U87" s="467"/>
      <c r="V87" s="467">
        <f t="shared" si="46"/>
        <v>52.679544750000005</v>
      </c>
      <c r="W87" s="467">
        <f t="shared" si="47"/>
        <v>0</v>
      </c>
      <c r="X87" s="467"/>
      <c r="Y87" s="467"/>
      <c r="Z87" s="467"/>
      <c r="AA87" s="467"/>
      <c r="AB87" s="467"/>
      <c r="AC87" s="467"/>
      <c r="AD87" s="467"/>
      <c r="AE87" s="467"/>
      <c r="AF87" s="467"/>
      <c r="AG87" s="467"/>
      <c r="AH87" s="467"/>
      <c r="AI87" s="467"/>
      <c r="AJ87" s="467"/>
      <c r="AK87" s="467"/>
      <c r="AL87" s="467"/>
      <c r="AM87" s="467"/>
      <c r="AN87" s="467"/>
      <c r="AO87" s="467"/>
      <c r="AP87" s="467"/>
      <c r="AQ87" s="467"/>
      <c r="AR87" s="467"/>
      <c r="AS87" s="467"/>
      <c r="AT87" s="467"/>
      <c r="AU87" s="467"/>
      <c r="AV87" s="467"/>
      <c r="AW87" s="467">
        <f t="shared" si="35"/>
        <v>219.49810312500003</v>
      </c>
      <c r="AX87" s="467">
        <f t="shared" si="48"/>
        <v>0</v>
      </c>
      <c r="AY87" s="467"/>
      <c r="AZ87" s="467">
        <f t="shared" si="36"/>
        <v>109.74905156250001</v>
      </c>
      <c r="BA87" s="467">
        <f t="shared" si="49"/>
        <v>0</v>
      </c>
      <c r="BB87" s="467"/>
      <c r="BC87" s="467">
        <f t="shared" si="37"/>
        <v>65.849430937500003</v>
      </c>
      <c r="BD87" s="467">
        <f t="shared" si="50"/>
        <v>0</v>
      </c>
      <c r="BE87" s="467"/>
      <c r="BF87" s="467">
        <f t="shared" si="51"/>
        <v>219.49810312500003</v>
      </c>
      <c r="BG87" s="467">
        <f t="shared" si="52"/>
        <v>0</v>
      </c>
      <c r="BH87" s="467"/>
      <c r="BI87" s="467">
        <f t="shared" si="53"/>
        <v>109.74905156250001</v>
      </c>
      <c r="BJ87" s="467">
        <f t="shared" si="54"/>
        <v>0</v>
      </c>
      <c r="BK87" s="467"/>
      <c r="BL87" s="467">
        <f t="shared" si="55"/>
        <v>65.849430937500003</v>
      </c>
      <c r="BM87" s="467">
        <f t="shared" si="56"/>
        <v>0</v>
      </c>
      <c r="BN87" s="467"/>
      <c r="BO87" s="467"/>
      <c r="BP87" s="467"/>
      <c r="BQ87" s="467"/>
      <c r="BR87" s="467"/>
      <c r="BS87" s="467"/>
      <c r="BT87" s="467"/>
      <c r="BU87" s="467"/>
      <c r="BV87" s="467"/>
      <c r="BW87" s="467"/>
      <c r="BX87" s="467"/>
      <c r="BY87" s="467"/>
      <c r="BZ87" s="467"/>
      <c r="CA87" s="467"/>
      <c r="CB87" s="467"/>
      <c r="CC87" s="467"/>
      <c r="CD87" s="467"/>
      <c r="CE87" s="467"/>
      <c r="CF87" s="467"/>
      <c r="CG87" s="467"/>
      <c r="CH87" s="467"/>
      <c r="CI87" s="467"/>
      <c r="CJ87" s="467"/>
      <c r="CK87" s="467"/>
      <c r="CL87" s="467">
        <f t="shared" si="57"/>
        <v>0</v>
      </c>
      <c r="CM87" s="467">
        <f t="shared" si="58"/>
        <v>0</v>
      </c>
      <c r="CN87" s="467">
        <f t="shared" si="59"/>
        <v>0</v>
      </c>
      <c r="CO87" s="462"/>
      <c r="CP87" s="462"/>
      <c r="CQ87" s="457"/>
      <c r="CR87" s="457"/>
      <c r="CS87" s="457"/>
    </row>
    <row r="88" spans="1:97" s="472" customFormat="1" hidden="1">
      <c r="A88" s="469" t="s">
        <v>50</v>
      </c>
      <c r="B88" s="471" t="s">
        <v>343</v>
      </c>
      <c r="C88" s="466">
        <v>5.82</v>
      </c>
      <c r="D88" s="467">
        <f t="shared" si="38"/>
        <v>180.243945</v>
      </c>
      <c r="E88" s="467">
        <f t="shared" si="31"/>
        <v>225.30493124999998</v>
      </c>
      <c r="F88" s="467"/>
      <c r="G88" s="467">
        <f t="shared" si="32"/>
        <v>180.243945</v>
      </c>
      <c r="H88" s="467">
        <f t="shared" si="39"/>
        <v>0</v>
      </c>
      <c r="I88" s="467"/>
      <c r="J88" s="467">
        <f t="shared" si="33"/>
        <v>90.121972499999998</v>
      </c>
      <c r="K88" s="467">
        <f t="shared" si="40"/>
        <v>0</v>
      </c>
      <c r="L88" s="467"/>
      <c r="M88" s="467">
        <f t="shared" si="34"/>
        <v>54.073183499999999</v>
      </c>
      <c r="N88" s="467">
        <f t="shared" si="41"/>
        <v>0</v>
      </c>
      <c r="O88" s="467"/>
      <c r="P88" s="467">
        <f t="shared" si="42"/>
        <v>180.243945</v>
      </c>
      <c r="Q88" s="467">
        <f t="shared" si="43"/>
        <v>0</v>
      </c>
      <c r="R88" s="467"/>
      <c r="S88" s="467">
        <f t="shared" si="44"/>
        <v>90.121972499999998</v>
      </c>
      <c r="T88" s="467">
        <f t="shared" si="45"/>
        <v>0</v>
      </c>
      <c r="U88" s="467"/>
      <c r="V88" s="467">
        <f t="shared" si="46"/>
        <v>54.073183499999999</v>
      </c>
      <c r="W88" s="467">
        <f t="shared" si="47"/>
        <v>0</v>
      </c>
      <c r="X88" s="467"/>
      <c r="Y88" s="467"/>
      <c r="Z88" s="467"/>
      <c r="AA88" s="467"/>
      <c r="AB88" s="467"/>
      <c r="AC88" s="467"/>
      <c r="AD88" s="467"/>
      <c r="AE88" s="467"/>
      <c r="AF88" s="467"/>
      <c r="AG88" s="467"/>
      <c r="AH88" s="467"/>
      <c r="AI88" s="467"/>
      <c r="AJ88" s="467"/>
      <c r="AK88" s="467"/>
      <c r="AL88" s="467"/>
      <c r="AM88" s="467"/>
      <c r="AN88" s="467"/>
      <c r="AO88" s="467"/>
      <c r="AP88" s="467"/>
      <c r="AQ88" s="467"/>
      <c r="AR88" s="467"/>
      <c r="AS88" s="467"/>
      <c r="AT88" s="467"/>
      <c r="AU88" s="467"/>
      <c r="AV88" s="467"/>
      <c r="AW88" s="467">
        <f t="shared" si="35"/>
        <v>225.30493124999998</v>
      </c>
      <c r="AX88" s="467">
        <f t="shared" si="48"/>
        <v>0</v>
      </c>
      <c r="AY88" s="467"/>
      <c r="AZ88" s="467">
        <f t="shared" si="36"/>
        <v>112.65246562499999</v>
      </c>
      <c r="BA88" s="467">
        <f t="shared" si="49"/>
        <v>0</v>
      </c>
      <c r="BB88" s="467"/>
      <c r="BC88" s="467">
        <f t="shared" si="37"/>
        <v>67.591479374999992</v>
      </c>
      <c r="BD88" s="467">
        <f t="shared" si="50"/>
        <v>0</v>
      </c>
      <c r="BE88" s="467"/>
      <c r="BF88" s="467">
        <f t="shared" si="51"/>
        <v>225.30493124999998</v>
      </c>
      <c r="BG88" s="467">
        <f t="shared" si="52"/>
        <v>0</v>
      </c>
      <c r="BH88" s="467"/>
      <c r="BI88" s="467">
        <f t="shared" si="53"/>
        <v>112.65246562499999</v>
      </c>
      <c r="BJ88" s="467">
        <f t="shared" si="54"/>
        <v>0</v>
      </c>
      <c r="BK88" s="467"/>
      <c r="BL88" s="467">
        <f t="shared" si="55"/>
        <v>67.591479374999992</v>
      </c>
      <c r="BM88" s="467">
        <f t="shared" si="56"/>
        <v>0</v>
      </c>
      <c r="BN88" s="467"/>
      <c r="BO88" s="467"/>
      <c r="BP88" s="467"/>
      <c r="BQ88" s="467"/>
      <c r="BR88" s="467"/>
      <c r="BS88" s="467"/>
      <c r="BT88" s="467"/>
      <c r="BU88" s="467"/>
      <c r="BV88" s="467"/>
      <c r="BW88" s="467"/>
      <c r="BX88" s="467"/>
      <c r="BY88" s="467"/>
      <c r="BZ88" s="467"/>
      <c r="CA88" s="467"/>
      <c r="CB88" s="467"/>
      <c r="CC88" s="467"/>
      <c r="CD88" s="467"/>
      <c r="CE88" s="467"/>
      <c r="CF88" s="467"/>
      <c r="CG88" s="467"/>
      <c r="CH88" s="467"/>
      <c r="CI88" s="467"/>
      <c r="CJ88" s="467"/>
      <c r="CK88" s="467"/>
      <c r="CL88" s="467">
        <f t="shared" si="57"/>
        <v>0</v>
      </c>
      <c r="CM88" s="467">
        <f t="shared" si="58"/>
        <v>0</v>
      </c>
      <c r="CN88" s="467">
        <f t="shared" si="59"/>
        <v>0</v>
      </c>
      <c r="CO88" s="462"/>
      <c r="CP88" s="462"/>
      <c r="CQ88" s="457"/>
      <c r="CR88" s="457"/>
      <c r="CS88" s="457"/>
    </row>
    <row r="89" spans="1:97" s="472" customFormat="1" hidden="1">
      <c r="A89" s="469"/>
      <c r="B89" s="465" t="s">
        <v>344</v>
      </c>
      <c r="C89" s="466">
        <v>5.98</v>
      </c>
      <c r="D89" s="467">
        <f t="shared" si="38"/>
        <v>185.199105</v>
      </c>
      <c r="E89" s="467">
        <f t="shared" si="31"/>
        <v>231.49888125000001</v>
      </c>
      <c r="F89" s="467"/>
      <c r="G89" s="467">
        <f t="shared" si="32"/>
        <v>185.199105</v>
      </c>
      <c r="H89" s="467">
        <f t="shared" si="39"/>
        <v>0</v>
      </c>
      <c r="I89" s="467"/>
      <c r="J89" s="467">
        <f t="shared" si="33"/>
        <v>92.599552500000001</v>
      </c>
      <c r="K89" s="467">
        <f t="shared" si="40"/>
        <v>0</v>
      </c>
      <c r="L89" s="467"/>
      <c r="M89" s="467">
        <f t="shared" si="34"/>
        <v>55.559731499999998</v>
      </c>
      <c r="N89" s="467">
        <f t="shared" si="41"/>
        <v>0</v>
      </c>
      <c r="O89" s="467"/>
      <c r="P89" s="467">
        <f t="shared" si="42"/>
        <v>185.199105</v>
      </c>
      <c r="Q89" s="467">
        <f t="shared" si="43"/>
        <v>0</v>
      </c>
      <c r="R89" s="467"/>
      <c r="S89" s="467">
        <f t="shared" si="44"/>
        <v>92.599552500000001</v>
      </c>
      <c r="T89" s="467">
        <f t="shared" si="45"/>
        <v>0</v>
      </c>
      <c r="U89" s="467"/>
      <c r="V89" s="467">
        <f t="shared" si="46"/>
        <v>55.559731499999998</v>
      </c>
      <c r="W89" s="467">
        <f t="shared" si="47"/>
        <v>0</v>
      </c>
      <c r="X89" s="467"/>
      <c r="Y89" s="467"/>
      <c r="Z89" s="467"/>
      <c r="AA89" s="467"/>
      <c r="AB89" s="467"/>
      <c r="AC89" s="467"/>
      <c r="AD89" s="467"/>
      <c r="AE89" s="467"/>
      <c r="AF89" s="467"/>
      <c r="AG89" s="467"/>
      <c r="AH89" s="467"/>
      <c r="AI89" s="467"/>
      <c r="AJ89" s="467"/>
      <c r="AK89" s="467"/>
      <c r="AL89" s="467"/>
      <c r="AM89" s="467"/>
      <c r="AN89" s="467"/>
      <c r="AO89" s="467"/>
      <c r="AP89" s="467"/>
      <c r="AQ89" s="467"/>
      <c r="AR89" s="467"/>
      <c r="AS89" s="467"/>
      <c r="AT89" s="467"/>
      <c r="AU89" s="467"/>
      <c r="AV89" s="467"/>
      <c r="AW89" s="467">
        <f t="shared" si="35"/>
        <v>231.49888125000001</v>
      </c>
      <c r="AX89" s="467">
        <f t="shared" si="48"/>
        <v>0</v>
      </c>
      <c r="AY89" s="467"/>
      <c r="AZ89" s="467">
        <f t="shared" si="36"/>
        <v>115.74944062500001</v>
      </c>
      <c r="BA89" s="467">
        <f t="shared" si="49"/>
        <v>0</v>
      </c>
      <c r="BB89" s="467"/>
      <c r="BC89" s="467">
        <f t="shared" si="37"/>
        <v>69.449664374999998</v>
      </c>
      <c r="BD89" s="467">
        <f t="shared" si="50"/>
        <v>0</v>
      </c>
      <c r="BE89" s="467"/>
      <c r="BF89" s="467">
        <f t="shared" si="51"/>
        <v>231.49888125000001</v>
      </c>
      <c r="BG89" s="467">
        <f t="shared" si="52"/>
        <v>0</v>
      </c>
      <c r="BH89" s="467"/>
      <c r="BI89" s="467">
        <f t="shared" si="53"/>
        <v>115.74944062500001</v>
      </c>
      <c r="BJ89" s="467">
        <f t="shared" si="54"/>
        <v>0</v>
      </c>
      <c r="BK89" s="467"/>
      <c r="BL89" s="467">
        <f t="shared" si="55"/>
        <v>69.449664374999998</v>
      </c>
      <c r="BM89" s="467">
        <f t="shared" si="56"/>
        <v>0</v>
      </c>
      <c r="BN89" s="467"/>
      <c r="BO89" s="467"/>
      <c r="BP89" s="467"/>
      <c r="BQ89" s="467"/>
      <c r="BR89" s="467"/>
      <c r="BS89" s="467"/>
      <c r="BT89" s="467"/>
      <c r="BU89" s="467"/>
      <c r="BV89" s="467"/>
      <c r="BW89" s="467"/>
      <c r="BX89" s="467"/>
      <c r="BY89" s="467"/>
      <c r="BZ89" s="467"/>
      <c r="CA89" s="467"/>
      <c r="CB89" s="467"/>
      <c r="CC89" s="467"/>
      <c r="CD89" s="467"/>
      <c r="CE89" s="467"/>
      <c r="CF89" s="467"/>
      <c r="CG89" s="467"/>
      <c r="CH89" s="467"/>
      <c r="CI89" s="467"/>
      <c r="CJ89" s="467"/>
      <c r="CK89" s="467"/>
      <c r="CL89" s="467">
        <f t="shared" si="57"/>
        <v>0</v>
      </c>
      <c r="CM89" s="467">
        <f t="shared" si="58"/>
        <v>0</v>
      </c>
      <c r="CN89" s="467">
        <f t="shared" si="59"/>
        <v>0</v>
      </c>
      <c r="CO89" s="462"/>
      <c r="CP89" s="462"/>
      <c r="CQ89" s="457"/>
      <c r="CR89" s="457"/>
      <c r="CS89" s="457"/>
    </row>
    <row r="90" spans="1:97" s="472" customFormat="1" hidden="1">
      <c r="A90" s="469"/>
      <c r="B90" s="465" t="s">
        <v>345</v>
      </c>
      <c r="C90" s="466">
        <v>6.15</v>
      </c>
      <c r="D90" s="467">
        <f t="shared" si="38"/>
        <v>190.46396250000001</v>
      </c>
      <c r="E90" s="467">
        <f t="shared" si="31"/>
        <v>238.079953125</v>
      </c>
      <c r="F90" s="467"/>
      <c r="G90" s="467">
        <f t="shared" si="32"/>
        <v>190.46396250000001</v>
      </c>
      <c r="H90" s="467">
        <f t="shared" si="39"/>
        <v>0</v>
      </c>
      <c r="I90" s="467"/>
      <c r="J90" s="467">
        <f t="shared" si="33"/>
        <v>95.231981250000004</v>
      </c>
      <c r="K90" s="467">
        <f t="shared" si="40"/>
        <v>0</v>
      </c>
      <c r="L90" s="467"/>
      <c r="M90" s="467">
        <f t="shared" si="34"/>
        <v>57.139188750000002</v>
      </c>
      <c r="N90" s="467">
        <f t="shared" si="41"/>
        <v>0</v>
      </c>
      <c r="O90" s="467"/>
      <c r="P90" s="467">
        <f t="shared" si="42"/>
        <v>190.46396250000001</v>
      </c>
      <c r="Q90" s="467">
        <f t="shared" si="43"/>
        <v>0</v>
      </c>
      <c r="R90" s="467"/>
      <c r="S90" s="467">
        <f t="shared" si="44"/>
        <v>95.231981250000004</v>
      </c>
      <c r="T90" s="467">
        <f t="shared" si="45"/>
        <v>0</v>
      </c>
      <c r="U90" s="467"/>
      <c r="V90" s="467">
        <f t="shared" si="46"/>
        <v>57.139188750000002</v>
      </c>
      <c r="W90" s="467">
        <f t="shared" si="47"/>
        <v>0</v>
      </c>
      <c r="X90" s="467"/>
      <c r="Y90" s="467"/>
      <c r="Z90" s="467"/>
      <c r="AA90" s="467"/>
      <c r="AB90" s="467"/>
      <c r="AC90" s="467"/>
      <c r="AD90" s="467"/>
      <c r="AE90" s="467"/>
      <c r="AF90" s="467"/>
      <c r="AG90" s="467"/>
      <c r="AH90" s="467"/>
      <c r="AI90" s="467"/>
      <c r="AJ90" s="467"/>
      <c r="AK90" s="467"/>
      <c r="AL90" s="467"/>
      <c r="AM90" s="467"/>
      <c r="AN90" s="467"/>
      <c r="AO90" s="467"/>
      <c r="AP90" s="467"/>
      <c r="AQ90" s="467"/>
      <c r="AR90" s="467"/>
      <c r="AS90" s="467"/>
      <c r="AT90" s="467"/>
      <c r="AU90" s="467"/>
      <c r="AV90" s="467"/>
      <c r="AW90" s="467">
        <f t="shared" si="35"/>
        <v>238.079953125</v>
      </c>
      <c r="AX90" s="467">
        <f t="shared" si="48"/>
        <v>0</v>
      </c>
      <c r="AY90" s="467"/>
      <c r="AZ90" s="467">
        <f t="shared" si="36"/>
        <v>119.0399765625</v>
      </c>
      <c r="BA90" s="467">
        <f t="shared" si="49"/>
        <v>0</v>
      </c>
      <c r="BB90" s="467"/>
      <c r="BC90" s="467">
        <f t="shared" si="37"/>
        <v>71.423985937499992</v>
      </c>
      <c r="BD90" s="467">
        <f t="shared" si="50"/>
        <v>0</v>
      </c>
      <c r="BE90" s="467"/>
      <c r="BF90" s="467">
        <f t="shared" si="51"/>
        <v>238.079953125</v>
      </c>
      <c r="BG90" s="467">
        <f t="shared" si="52"/>
        <v>0</v>
      </c>
      <c r="BH90" s="467"/>
      <c r="BI90" s="467">
        <f t="shared" si="53"/>
        <v>119.0399765625</v>
      </c>
      <c r="BJ90" s="467">
        <f t="shared" si="54"/>
        <v>0</v>
      </c>
      <c r="BK90" s="467"/>
      <c r="BL90" s="467">
        <f t="shared" si="55"/>
        <v>71.423985937499992</v>
      </c>
      <c r="BM90" s="467">
        <f t="shared" si="56"/>
        <v>0</v>
      </c>
      <c r="BN90" s="467"/>
      <c r="BO90" s="467"/>
      <c r="BP90" s="467"/>
      <c r="BQ90" s="467"/>
      <c r="BR90" s="467"/>
      <c r="BS90" s="467"/>
      <c r="BT90" s="467"/>
      <c r="BU90" s="467"/>
      <c r="BV90" s="467"/>
      <c r="BW90" s="467"/>
      <c r="BX90" s="467"/>
      <c r="BY90" s="467"/>
      <c r="BZ90" s="467"/>
      <c r="CA90" s="467"/>
      <c r="CB90" s="467"/>
      <c r="CC90" s="467"/>
      <c r="CD90" s="467"/>
      <c r="CE90" s="467"/>
      <c r="CF90" s="467"/>
      <c r="CG90" s="467"/>
      <c r="CH90" s="467"/>
      <c r="CI90" s="467"/>
      <c r="CJ90" s="467"/>
      <c r="CK90" s="467"/>
      <c r="CL90" s="467">
        <f t="shared" si="57"/>
        <v>0</v>
      </c>
      <c r="CM90" s="467">
        <f t="shared" si="58"/>
        <v>0</v>
      </c>
      <c r="CN90" s="467">
        <f t="shared" si="59"/>
        <v>0</v>
      </c>
      <c r="CO90" s="462"/>
      <c r="CP90" s="462"/>
      <c r="CQ90" s="457"/>
      <c r="CR90" s="457"/>
      <c r="CS90" s="457"/>
    </row>
    <row r="91" spans="1:97" s="472" customFormat="1" hidden="1">
      <c r="A91" s="469"/>
      <c r="B91" s="465" t="s">
        <v>346</v>
      </c>
      <c r="C91" s="466">
        <v>6.33</v>
      </c>
      <c r="D91" s="467">
        <f t="shared" si="38"/>
        <v>196.03851749999998</v>
      </c>
      <c r="E91" s="467">
        <f t="shared" si="31"/>
        <v>245.04814687499999</v>
      </c>
      <c r="F91" s="467"/>
      <c r="G91" s="467">
        <f t="shared" si="32"/>
        <v>196.03851749999998</v>
      </c>
      <c r="H91" s="467">
        <f t="shared" si="39"/>
        <v>0</v>
      </c>
      <c r="I91" s="467"/>
      <c r="J91" s="467">
        <f t="shared" si="33"/>
        <v>98.019258749999992</v>
      </c>
      <c r="K91" s="467">
        <f t="shared" si="40"/>
        <v>0</v>
      </c>
      <c r="L91" s="467"/>
      <c r="M91" s="467">
        <f t="shared" si="34"/>
        <v>58.811555249999991</v>
      </c>
      <c r="N91" s="467">
        <f t="shared" si="41"/>
        <v>0</v>
      </c>
      <c r="O91" s="467"/>
      <c r="P91" s="467">
        <f t="shared" si="42"/>
        <v>196.03851749999998</v>
      </c>
      <c r="Q91" s="467">
        <f t="shared" si="43"/>
        <v>0</v>
      </c>
      <c r="R91" s="467"/>
      <c r="S91" s="467">
        <f t="shared" si="44"/>
        <v>98.019258749999992</v>
      </c>
      <c r="T91" s="467">
        <f t="shared" si="45"/>
        <v>0</v>
      </c>
      <c r="U91" s="467"/>
      <c r="V91" s="467">
        <f t="shared" si="46"/>
        <v>58.811555249999991</v>
      </c>
      <c r="W91" s="467">
        <f t="shared" si="47"/>
        <v>0</v>
      </c>
      <c r="X91" s="467"/>
      <c r="Y91" s="467"/>
      <c r="Z91" s="467"/>
      <c r="AA91" s="467"/>
      <c r="AB91" s="467"/>
      <c r="AC91" s="467"/>
      <c r="AD91" s="467"/>
      <c r="AE91" s="467"/>
      <c r="AF91" s="467"/>
      <c r="AG91" s="467"/>
      <c r="AH91" s="467"/>
      <c r="AI91" s="467"/>
      <c r="AJ91" s="467"/>
      <c r="AK91" s="467"/>
      <c r="AL91" s="467"/>
      <c r="AM91" s="467"/>
      <c r="AN91" s="467"/>
      <c r="AO91" s="467"/>
      <c r="AP91" s="467"/>
      <c r="AQ91" s="467"/>
      <c r="AR91" s="467"/>
      <c r="AS91" s="467"/>
      <c r="AT91" s="467"/>
      <c r="AU91" s="467"/>
      <c r="AV91" s="467"/>
      <c r="AW91" s="467">
        <f t="shared" si="35"/>
        <v>245.04814687499999</v>
      </c>
      <c r="AX91" s="467">
        <f t="shared" si="48"/>
        <v>0</v>
      </c>
      <c r="AY91" s="467"/>
      <c r="AZ91" s="467">
        <f t="shared" si="36"/>
        <v>122.52407343749999</v>
      </c>
      <c r="BA91" s="467">
        <f t="shared" si="49"/>
        <v>0</v>
      </c>
      <c r="BB91" s="467"/>
      <c r="BC91" s="467">
        <f t="shared" si="37"/>
        <v>73.51444406249999</v>
      </c>
      <c r="BD91" s="467">
        <f t="shared" si="50"/>
        <v>0</v>
      </c>
      <c r="BE91" s="467"/>
      <c r="BF91" s="467">
        <f t="shared" si="51"/>
        <v>245.04814687499999</v>
      </c>
      <c r="BG91" s="467">
        <f t="shared" si="52"/>
        <v>0</v>
      </c>
      <c r="BH91" s="467"/>
      <c r="BI91" s="467">
        <f t="shared" si="53"/>
        <v>122.52407343749999</v>
      </c>
      <c r="BJ91" s="467">
        <f t="shared" si="54"/>
        <v>0</v>
      </c>
      <c r="BK91" s="467"/>
      <c r="BL91" s="467">
        <f t="shared" si="55"/>
        <v>73.51444406249999</v>
      </c>
      <c r="BM91" s="467">
        <f t="shared" si="56"/>
        <v>0</v>
      </c>
      <c r="BN91" s="467"/>
      <c r="BO91" s="467"/>
      <c r="BP91" s="467"/>
      <c r="BQ91" s="467"/>
      <c r="BR91" s="467"/>
      <c r="BS91" s="467"/>
      <c r="BT91" s="467"/>
      <c r="BU91" s="467"/>
      <c r="BV91" s="467"/>
      <c r="BW91" s="467"/>
      <c r="BX91" s="467"/>
      <c r="BY91" s="467"/>
      <c r="BZ91" s="467"/>
      <c r="CA91" s="467"/>
      <c r="CB91" s="467"/>
      <c r="CC91" s="467"/>
      <c r="CD91" s="467"/>
      <c r="CE91" s="467"/>
      <c r="CF91" s="467"/>
      <c r="CG91" s="467"/>
      <c r="CH91" s="467"/>
      <c r="CI91" s="467"/>
      <c r="CJ91" s="467"/>
      <c r="CK91" s="467"/>
      <c r="CL91" s="467">
        <f t="shared" si="57"/>
        <v>0</v>
      </c>
      <c r="CM91" s="467">
        <f t="shared" si="58"/>
        <v>0</v>
      </c>
      <c r="CN91" s="467">
        <f t="shared" si="59"/>
        <v>0</v>
      </c>
      <c r="CO91" s="462"/>
      <c r="CP91" s="462"/>
      <c r="CQ91" s="457"/>
      <c r="CR91" s="457"/>
      <c r="CS91" s="457"/>
    </row>
    <row r="92" spans="1:97" s="472" customFormat="1" hidden="1">
      <c r="A92" s="464"/>
      <c r="B92" s="465" t="s">
        <v>53</v>
      </c>
      <c r="C92" s="466">
        <v>5</v>
      </c>
      <c r="D92" s="467">
        <f t="shared" si="38"/>
        <v>154.84875</v>
      </c>
      <c r="E92" s="467">
        <f t="shared" si="31"/>
        <v>193.56093749999999</v>
      </c>
      <c r="F92" s="467"/>
      <c r="G92" s="467">
        <f t="shared" si="32"/>
        <v>154.84875</v>
      </c>
      <c r="H92" s="467">
        <f t="shared" si="39"/>
        <v>0</v>
      </c>
      <c r="I92" s="467"/>
      <c r="J92" s="467">
        <f t="shared" si="33"/>
        <v>77.424374999999998</v>
      </c>
      <c r="K92" s="467">
        <f t="shared" si="40"/>
        <v>0</v>
      </c>
      <c r="L92" s="467"/>
      <c r="M92" s="467">
        <f t="shared" si="34"/>
        <v>46.454625</v>
      </c>
      <c r="N92" s="467">
        <f t="shared" si="41"/>
        <v>0</v>
      </c>
      <c r="O92" s="467"/>
      <c r="P92" s="467">
        <f t="shared" si="42"/>
        <v>154.84875</v>
      </c>
      <c r="Q92" s="467">
        <f t="shared" si="43"/>
        <v>0</v>
      </c>
      <c r="R92" s="467"/>
      <c r="S92" s="467">
        <f t="shared" si="44"/>
        <v>77.424374999999998</v>
      </c>
      <c r="T92" s="467">
        <f t="shared" si="45"/>
        <v>0</v>
      </c>
      <c r="U92" s="467"/>
      <c r="V92" s="467">
        <f t="shared" si="46"/>
        <v>46.454625</v>
      </c>
      <c r="W92" s="467">
        <f t="shared" si="47"/>
        <v>0</v>
      </c>
      <c r="X92" s="467"/>
      <c r="Y92" s="467"/>
      <c r="Z92" s="467"/>
      <c r="AA92" s="467"/>
      <c r="AB92" s="467"/>
      <c r="AC92" s="467"/>
      <c r="AD92" s="467"/>
      <c r="AE92" s="467"/>
      <c r="AF92" s="467"/>
      <c r="AG92" s="467"/>
      <c r="AH92" s="467"/>
      <c r="AI92" s="467"/>
      <c r="AJ92" s="467"/>
      <c r="AK92" s="467"/>
      <c r="AL92" s="467"/>
      <c r="AM92" s="467"/>
      <c r="AN92" s="467"/>
      <c r="AO92" s="467"/>
      <c r="AP92" s="467"/>
      <c r="AQ92" s="467"/>
      <c r="AR92" s="467"/>
      <c r="AS92" s="467"/>
      <c r="AT92" s="467"/>
      <c r="AU92" s="467"/>
      <c r="AV92" s="467"/>
      <c r="AW92" s="467">
        <f t="shared" si="35"/>
        <v>193.56093749999999</v>
      </c>
      <c r="AX92" s="467">
        <f t="shared" si="48"/>
        <v>0</v>
      </c>
      <c r="AY92" s="467"/>
      <c r="AZ92" s="467">
        <f t="shared" si="36"/>
        <v>96.780468749999997</v>
      </c>
      <c r="BA92" s="467">
        <f t="shared" si="49"/>
        <v>0</v>
      </c>
      <c r="BB92" s="467"/>
      <c r="BC92" s="467">
        <f t="shared" si="37"/>
        <v>58.068281249999998</v>
      </c>
      <c r="BD92" s="467">
        <f t="shared" si="50"/>
        <v>0</v>
      </c>
      <c r="BE92" s="467"/>
      <c r="BF92" s="467">
        <f t="shared" si="51"/>
        <v>193.56093749999999</v>
      </c>
      <c r="BG92" s="467">
        <f t="shared" si="52"/>
        <v>0</v>
      </c>
      <c r="BH92" s="467"/>
      <c r="BI92" s="467">
        <f t="shared" si="53"/>
        <v>96.780468749999997</v>
      </c>
      <c r="BJ92" s="467">
        <f t="shared" si="54"/>
        <v>0</v>
      </c>
      <c r="BK92" s="467"/>
      <c r="BL92" s="467">
        <f t="shared" si="55"/>
        <v>58.068281249999998</v>
      </c>
      <c r="BM92" s="467">
        <f t="shared" si="56"/>
        <v>0</v>
      </c>
      <c r="BN92" s="467"/>
      <c r="BO92" s="467"/>
      <c r="BP92" s="467"/>
      <c r="BQ92" s="467"/>
      <c r="BR92" s="467"/>
      <c r="BS92" s="467"/>
      <c r="BT92" s="467"/>
      <c r="BU92" s="467"/>
      <c r="BV92" s="467"/>
      <c r="BW92" s="467"/>
      <c r="BX92" s="467"/>
      <c r="BY92" s="467"/>
      <c r="BZ92" s="467"/>
      <c r="CA92" s="467"/>
      <c r="CB92" s="467"/>
      <c r="CC92" s="467"/>
      <c r="CD92" s="467"/>
      <c r="CE92" s="467"/>
      <c r="CF92" s="467"/>
      <c r="CG92" s="467"/>
      <c r="CH92" s="467"/>
      <c r="CI92" s="467"/>
      <c r="CJ92" s="467"/>
      <c r="CK92" s="467"/>
      <c r="CL92" s="467">
        <f t="shared" si="57"/>
        <v>0</v>
      </c>
      <c r="CM92" s="467">
        <f t="shared" si="58"/>
        <v>0</v>
      </c>
      <c r="CN92" s="467">
        <f t="shared" si="59"/>
        <v>0</v>
      </c>
      <c r="CO92" s="462"/>
      <c r="CP92" s="462"/>
      <c r="CQ92" s="457"/>
      <c r="CR92" s="457"/>
      <c r="CS92" s="457"/>
    </row>
    <row r="93" spans="1:97" s="472" customFormat="1" hidden="1">
      <c r="A93" s="469"/>
      <c r="B93" s="465" t="s">
        <v>340</v>
      </c>
      <c r="C93" s="466">
        <v>5.14</v>
      </c>
      <c r="D93" s="467">
        <f t="shared" si="38"/>
        <v>159.18451499999998</v>
      </c>
      <c r="E93" s="467">
        <f t="shared" si="31"/>
        <v>198.98064374999996</v>
      </c>
      <c r="F93" s="467"/>
      <c r="G93" s="467">
        <f t="shared" si="32"/>
        <v>159.18451499999998</v>
      </c>
      <c r="H93" s="467">
        <f t="shared" si="39"/>
        <v>0</v>
      </c>
      <c r="I93" s="467"/>
      <c r="J93" s="467">
        <f t="shared" si="33"/>
        <v>79.592257499999988</v>
      </c>
      <c r="K93" s="467">
        <f t="shared" si="40"/>
        <v>0</v>
      </c>
      <c r="L93" s="467"/>
      <c r="M93" s="467">
        <f t="shared" si="34"/>
        <v>47.755354499999989</v>
      </c>
      <c r="N93" s="467">
        <f t="shared" si="41"/>
        <v>0</v>
      </c>
      <c r="O93" s="467"/>
      <c r="P93" s="467">
        <f t="shared" si="42"/>
        <v>159.18451499999998</v>
      </c>
      <c r="Q93" s="467">
        <f t="shared" si="43"/>
        <v>0</v>
      </c>
      <c r="R93" s="467"/>
      <c r="S93" s="467">
        <f t="shared" si="44"/>
        <v>79.592257499999988</v>
      </c>
      <c r="T93" s="467">
        <f t="shared" si="45"/>
        <v>0</v>
      </c>
      <c r="U93" s="467"/>
      <c r="V93" s="467">
        <f t="shared" si="46"/>
        <v>47.755354499999989</v>
      </c>
      <c r="W93" s="467">
        <f t="shared" si="47"/>
        <v>0</v>
      </c>
      <c r="X93" s="467"/>
      <c r="Y93" s="467"/>
      <c r="Z93" s="467"/>
      <c r="AA93" s="467"/>
      <c r="AB93" s="467"/>
      <c r="AC93" s="467"/>
      <c r="AD93" s="467"/>
      <c r="AE93" s="467"/>
      <c r="AF93" s="467"/>
      <c r="AG93" s="467"/>
      <c r="AH93" s="467"/>
      <c r="AI93" s="467"/>
      <c r="AJ93" s="467"/>
      <c r="AK93" s="467"/>
      <c r="AL93" s="467"/>
      <c r="AM93" s="467"/>
      <c r="AN93" s="467"/>
      <c r="AO93" s="467"/>
      <c r="AP93" s="467"/>
      <c r="AQ93" s="467"/>
      <c r="AR93" s="467"/>
      <c r="AS93" s="467"/>
      <c r="AT93" s="467"/>
      <c r="AU93" s="467"/>
      <c r="AV93" s="467"/>
      <c r="AW93" s="467">
        <f t="shared" si="35"/>
        <v>198.98064374999996</v>
      </c>
      <c r="AX93" s="467">
        <f t="shared" si="48"/>
        <v>0</v>
      </c>
      <c r="AY93" s="467"/>
      <c r="AZ93" s="467">
        <f t="shared" si="36"/>
        <v>99.490321874999978</v>
      </c>
      <c r="BA93" s="467">
        <f t="shared" si="49"/>
        <v>0</v>
      </c>
      <c r="BB93" s="467"/>
      <c r="BC93" s="467">
        <f t="shared" si="37"/>
        <v>59.694193124999984</v>
      </c>
      <c r="BD93" s="467">
        <f t="shared" si="50"/>
        <v>0</v>
      </c>
      <c r="BE93" s="467"/>
      <c r="BF93" s="467">
        <f t="shared" si="51"/>
        <v>198.98064374999996</v>
      </c>
      <c r="BG93" s="467">
        <f t="shared" si="52"/>
        <v>0</v>
      </c>
      <c r="BH93" s="467"/>
      <c r="BI93" s="467">
        <f t="shared" si="53"/>
        <v>99.490321874999978</v>
      </c>
      <c r="BJ93" s="467">
        <f t="shared" si="54"/>
        <v>0</v>
      </c>
      <c r="BK93" s="467"/>
      <c r="BL93" s="467">
        <f t="shared" si="55"/>
        <v>59.694193124999984</v>
      </c>
      <c r="BM93" s="467">
        <f t="shared" si="56"/>
        <v>0</v>
      </c>
      <c r="BN93" s="467"/>
      <c r="BO93" s="467"/>
      <c r="BP93" s="467"/>
      <c r="BQ93" s="467"/>
      <c r="BR93" s="467"/>
      <c r="BS93" s="467"/>
      <c r="BT93" s="467"/>
      <c r="BU93" s="467"/>
      <c r="BV93" s="467"/>
      <c r="BW93" s="467"/>
      <c r="BX93" s="467"/>
      <c r="BY93" s="467"/>
      <c r="BZ93" s="467"/>
      <c r="CA93" s="467"/>
      <c r="CB93" s="467"/>
      <c r="CC93" s="467"/>
      <c r="CD93" s="467"/>
      <c r="CE93" s="467"/>
      <c r="CF93" s="467"/>
      <c r="CG93" s="467"/>
      <c r="CH93" s="467"/>
      <c r="CI93" s="467"/>
      <c r="CJ93" s="467"/>
      <c r="CK93" s="467"/>
      <c r="CL93" s="467">
        <f t="shared" si="57"/>
        <v>0</v>
      </c>
      <c r="CM93" s="467">
        <f t="shared" si="58"/>
        <v>0</v>
      </c>
      <c r="CN93" s="467">
        <f t="shared" si="59"/>
        <v>0</v>
      </c>
      <c r="CO93" s="462"/>
      <c r="CP93" s="462"/>
      <c r="CQ93" s="457"/>
      <c r="CR93" s="457"/>
      <c r="CS93" s="457"/>
    </row>
    <row r="94" spans="1:97" s="472" customFormat="1" hidden="1">
      <c r="A94" s="469"/>
      <c r="B94" s="465" t="s">
        <v>341</v>
      </c>
      <c r="C94" s="466">
        <v>5.28</v>
      </c>
      <c r="D94" s="467">
        <f t="shared" si="38"/>
        <v>163.52027999999999</v>
      </c>
      <c r="E94" s="467">
        <f t="shared" si="31"/>
        <v>204.40034999999997</v>
      </c>
      <c r="F94" s="467"/>
      <c r="G94" s="467">
        <f t="shared" si="32"/>
        <v>163.52027999999999</v>
      </c>
      <c r="H94" s="467">
        <f t="shared" si="39"/>
        <v>0</v>
      </c>
      <c r="I94" s="467"/>
      <c r="J94" s="467">
        <f t="shared" si="33"/>
        <v>81.760139999999993</v>
      </c>
      <c r="K94" s="467">
        <f t="shared" si="40"/>
        <v>0</v>
      </c>
      <c r="L94" s="467"/>
      <c r="M94" s="467">
        <f t="shared" si="34"/>
        <v>49.056083999999991</v>
      </c>
      <c r="N94" s="467">
        <f t="shared" si="41"/>
        <v>0</v>
      </c>
      <c r="O94" s="467"/>
      <c r="P94" s="467">
        <f t="shared" si="42"/>
        <v>163.52027999999999</v>
      </c>
      <c r="Q94" s="467">
        <f t="shared" si="43"/>
        <v>0</v>
      </c>
      <c r="R94" s="467"/>
      <c r="S94" s="467">
        <f t="shared" si="44"/>
        <v>81.760139999999993</v>
      </c>
      <c r="T94" s="467">
        <f t="shared" si="45"/>
        <v>0</v>
      </c>
      <c r="U94" s="467"/>
      <c r="V94" s="467">
        <f t="shared" si="46"/>
        <v>49.056083999999991</v>
      </c>
      <c r="W94" s="467">
        <f t="shared" si="47"/>
        <v>0</v>
      </c>
      <c r="X94" s="467"/>
      <c r="Y94" s="467"/>
      <c r="Z94" s="467"/>
      <c r="AA94" s="467"/>
      <c r="AB94" s="467"/>
      <c r="AC94" s="467"/>
      <c r="AD94" s="467"/>
      <c r="AE94" s="467"/>
      <c r="AF94" s="467"/>
      <c r="AG94" s="467"/>
      <c r="AH94" s="467"/>
      <c r="AI94" s="467"/>
      <c r="AJ94" s="467"/>
      <c r="AK94" s="467"/>
      <c r="AL94" s="467"/>
      <c r="AM94" s="467"/>
      <c r="AN94" s="467"/>
      <c r="AO94" s="467"/>
      <c r="AP94" s="467"/>
      <c r="AQ94" s="467"/>
      <c r="AR94" s="467"/>
      <c r="AS94" s="467"/>
      <c r="AT94" s="467"/>
      <c r="AU94" s="467"/>
      <c r="AV94" s="467"/>
      <c r="AW94" s="467">
        <f t="shared" si="35"/>
        <v>204.40034999999997</v>
      </c>
      <c r="AX94" s="467">
        <f t="shared" si="48"/>
        <v>0</v>
      </c>
      <c r="AY94" s="467"/>
      <c r="AZ94" s="467">
        <f t="shared" si="36"/>
        <v>102.20017499999999</v>
      </c>
      <c r="BA94" s="467">
        <f t="shared" si="49"/>
        <v>0</v>
      </c>
      <c r="BB94" s="467"/>
      <c r="BC94" s="467">
        <f t="shared" si="37"/>
        <v>61.320104999999991</v>
      </c>
      <c r="BD94" s="467">
        <f t="shared" si="50"/>
        <v>0</v>
      </c>
      <c r="BE94" s="467"/>
      <c r="BF94" s="467">
        <f t="shared" si="51"/>
        <v>204.40034999999997</v>
      </c>
      <c r="BG94" s="467">
        <f t="shared" si="52"/>
        <v>0</v>
      </c>
      <c r="BH94" s="467"/>
      <c r="BI94" s="467">
        <f t="shared" si="53"/>
        <v>102.20017499999999</v>
      </c>
      <c r="BJ94" s="467">
        <f t="shared" si="54"/>
        <v>0</v>
      </c>
      <c r="BK94" s="467"/>
      <c r="BL94" s="467">
        <f t="shared" si="55"/>
        <v>61.320104999999991</v>
      </c>
      <c r="BM94" s="467">
        <f t="shared" si="56"/>
        <v>0</v>
      </c>
      <c r="BN94" s="467"/>
      <c r="BO94" s="467"/>
      <c r="BP94" s="467"/>
      <c r="BQ94" s="467"/>
      <c r="BR94" s="467"/>
      <c r="BS94" s="467"/>
      <c r="BT94" s="467"/>
      <c r="BU94" s="467"/>
      <c r="BV94" s="467"/>
      <c r="BW94" s="467"/>
      <c r="BX94" s="467"/>
      <c r="BY94" s="467"/>
      <c r="BZ94" s="467"/>
      <c r="CA94" s="467"/>
      <c r="CB94" s="467"/>
      <c r="CC94" s="467"/>
      <c r="CD94" s="467"/>
      <c r="CE94" s="467"/>
      <c r="CF94" s="467"/>
      <c r="CG94" s="467"/>
      <c r="CH94" s="467"/>
      <c r="CI94" s="467"/>
      <c r="CJ94" s="467"/>
      <c r="CK94" s="467"/>
      <c r="CL94" s="467">
        <f t="shared" si="57"/>
        <v>0</v>
      </c>
      <c r="CM94" s="467">
        <f t="shared" si="58"/>
        <v>0</v>
      </c>
      <c r="CN94" s="467">
        <f t="shared" si="59"/>
        <v>0</v>
      </c>
      <c r="CO94" s="462"/>
      <c r="CP94" s="462"/>
      <c r="CQ94" s="457"/>
      <c r="CR94" s="457"/>
      <c r="CS94" s="457"/>
    </row>
    <row r="95" spans="1:97" s="472" customFormat="1" hidden="1">
      <c r="A95" s="469"/>
      <c r="B95" s="465" t="s">
        <v>342</v>
      </c>
      <c r="C95" s="466">
        <v>5.43</v>
      </c>
      <c r="D95" s="467">
        <f t="shared" si="38"/>
        <v>168.16574249999999</v>
      </c>
      <c r="E95" s="467">
        <f t="shared" si="31"/>
        <v>210.20717812499998</v>
      </c>
      <c r="F95" s="467"/>
      <c r="G95" s="467">
        <f t="shared" si="32"/>
        <v>168.16574249999999</v>
      </c>
      <c r="H95" s="467">
        <f t="shared" si="39"/>
        <v>0</v>
      </c>
      <c r="I95" s="467"/>
      <c r="J95" s="467">
        <f t="shared" si="33"/>
        <v>84.082871249999997</v>
      </c>
      <c r="K95" s="467">
        <f t="shared" si="40"/>
        <v>0</v>
      </c>
      <c r="L95" s="467"/>
      <c r="M95" s="467">
        <f t="shared" si="34"/>
        <v>50.449722749999999</v>
      </c>
      <c r="N95" s="467">
        <f t="shared" si="41"/>
        <v>0</v>
      </c>
      <c r="O95" s="467"/>
      <c r="P95" s="467">
        <f t="shared" si="42"/>
        <v>168.16574249999999</v>
      </c>
      <c r="Q95" s="467">
        <f t="shared" si="43"/>
        <v>0</v>
      </c>
      <c r="R95" s="467"/>
      <c r="S95" s="467">
        <f t="shared" si="44"/>
        <v>84.082871249999997</v>
      </c>
      <c r="T95" s="467">
        <f t="shared" si="45"/>
        <v>0</v>
      </c>
      <c r="U95" s="467"/>
      <c r="V95" s="467">
        <f t="shared" si="46"/>
        <v>50.449722749999999</v>
      </c>
      <c r="W95" s="467">
        <f t="shared" si="47"/>
        <v>0</v>
      </c>
      <c r="X95" s="467"/>
      <c r="Y95" s="467"/>
      <c r="Z95" s="467"/>
      <c r="AA95" s="467"/>
      <c r="AB95" s="467"/>
      <c r="AC95" s="467"/>
      <c r="AD95" s="467"/>
      <c r="AE95" s="467"/>
      <c r="AF95" s="467"/>
      <c r="AG95" s="467"/>
      <c r="AH95" s="467"/>
      <c r="AI95" s="467"/>
      <c r="AJ95" s="467"/>
      <c r="AK95" s="467"/>
      <c r="AL95" s="467"/>
      <c r="AM95" s="467"/>
      <c r="AN95" s="467"/>
      <c r="AO95" s="467"/>
      <c r="AP95" s="467"/>
      <c r="AQ95" s="467"/>
      <c r="AR95" s="467"/>
      <c r="AS95" s="467"/>
      <c r="AT95" s="467"/>
      <c r="AU95" s="467"/>
      <c r="AV95" s="467"/>
      <c r="AW95" s="467">
        <f t="shared" si="35"/>
        <v>210.20717812499998</v>
      </c>
      <c r="AX95" s="467">
        <f t="shared" si="48"/>
        <v>0</v>
      </c>
      <c r="AY95" s="467"/>
      <c r="AZ95" s="467">
        <f t="shared" si="36"/>
        <v>105.10358906249999</v>
      </c>
      <c r="BA95" s="467">
        <f t="shared" si="49"/>
        <v>0</v>
      </c>
      <c r="BB95" s="467"/>
      <c r="BC95" s="467">
        <f t="shared" si="37"/>
        <v>63.062153437499994</v>
      </c>
      <c r="BD95" s="467">
        <f t="shared" si="50"/>
        <v>0</v>
      </c>
      <c r="BE95" s="467"/>
      <c r="BF95" s="467">
        <f t="shared" si="51"/>
        <v>210.20717812499998</v>
      </c>
      <c r="BG95" s="467">
        <f t="shared" si="52"/>
        <v>0</v>
      </c>
      <c r="BH95" s="467"/>
      <c r="BI95" s="467">
        <f t="shared" si="53"/>
        <v>105.10358906249999</v>
      </c>
      <c r="BJ95" s="467">
        <f t="shared" si="54"/>
        <v>0</v>
      </c>
      <c r="BK95" s="467"/>
      <c r="BL95" s="467">
        <f t="shared" si="55"/>
        <v>63.062153437499994</v>
      </c>
      <c r="BM95" s="467">
        <f t="shared" si="56"/>
        <v>0</v>
      </c>
      <c r="BN95" s="467"/>
      <c r="BO95" s="467"/>
      <c r="BP95" s="467"/>
      <c r="BQ95" s="467"/>
      <c r="BR95" s="467"/>
      <c r="BS95" s="467"/>
      <c r="BT95" s="467"/>
      <c r="BU95" s="467"/>
      <c r="BV95" s="467"/>
      <c r="BW95" s="467"/>
      <c r="BX95" s="467"/>
      <c r="BY95" s="467"/>
      <c r="BZ95" s="467"/>
      <c r="CA95" s="467"/>
      <c r="CB95" s="467"/>
      <c r="CC95" s="467"/>
      <c r="CD95" s="467"/>
      <c r="CE95" s="467"/>
      <c r="CF95" s="467"/>
      <c r="CG95" s="467"/>
      <c r="CH95" s="467"/>
      <c r="CI95" s="467"/>
      <c r="CJ95" s="467"/>
      <c r="CK95" s="467"/>
      <c r="CL95" s="467">
        <f t="shared" si="57"/>
        <v>0</v>
      </c>
      <c r="CM95" s="467">
        <f t="shared" si="58"/>
        <v>0</v>
      </c>
      <c r="CN95" s="467">
        <f t="shared" si="59"/>
        <v>0</v>
      </c>
      <c r="CO95" s="462"/>
      <c r="CP95" s="462"/>
      <c r="CQ95" s="457"/>
      <c r="CR95" s="457"/>
      <c r="CS95" s="457"/>
    </row>
    <row r="96" spans="1:97" s="472" customFormat="1" hidden="1">
      <c r="A96" s="469" t="s">
        <v>415</v>
      </c>
      <c r="B96" s="471" t="s">
        <v>343</v>
      </c>
      <c r="C96" s="466">
        <v>5.58</v>
      </c>
      <c r="D96" s="467">
        <f t="shared" si="38"/>
        <v>172.811205</v>
      </c>
      <c r="E96" s="467">
        <f t="shared" si="31"/>
        <v>216.01400624999999</v>
      </c>
      <c r="F96" s="467"/>
      <c r="G96" s="467">
        <f t="shared" si="32"/>
        <v>172.811205</v>
      </c>
      <c r="H96" s="467">
        <f t="shared" si="39"/>
        <v>0</v>
      </c>
      <c r="I96" s="467"/>
      <c r="J96" s="467">
        <f t="shared" si="33"/>
        <v>86.405602500000001</v>
      </c>
      <c r="K96" s="467">
        <f t="shared" si="40"/>
        <v>0</v>
      </c>
      <c r="L96" s="467"/>
      <c r="M96" s="467">
        <f t="shared" si="34"/>
        <v>51.8433615</v>
      </c>
      <c r="N96" s="467">
        <f t="shared" si="41"/>
        <v>0</v>
      </c>
      <c r="O96" s="467"/>
      <c r="P96" s="467">
        <f t="shared" si="42"/>
        <v>172.811205</v>
      </c>
      <c r="Q96" s="467">
        <f t="shared" si="43"/>
        <v>0</v>
      </c>
      <c r="R96" s="467"/>
      <c r="S96" s="467">
        <f t="shared" si="44"/>
        <v>86.405602500000001</v>
      </c>
      <c r="T96" s="467">
        <f t="shared" si="45"/>
        <v>0</v>
      </c>
      <c r="U96" s="467"/>
      <c r="V96" s="467">
        <f t="shared" si="46"/>
        <v>51.8433615</v>
      </c>
      <c r="W96" s="467">
        <f t="shared" si="47"/>
        <v>0</v>
      </c>
      <c r="X96" s="467"/>
      <c r="Y96" s="467"/>
      <c r="Z96" s="467"/>
      <c r="AA96" s="467"/>
      <c r="AB96" s="467"/>
      <c r="AC96" s="467"/>
      <c r="AD96" s="467"/>
      <c r="AE96" s="467"/>
      <c r="AF96" s="467"/>
      <c r="AG96" s="467"/>
      <c r="AH96" s="467"/>
      <c r="AI96" s="467"/>
      <c r="AJ96" s="467"/>
      <c r="AK96" s="467"/>
      <c r="AL96" s="467"/>
      <c r="AM96" s="467"/>
      <c r="AN96" s="467"/>
      <c r="AO96" s="467"/>
      <c r="AP96" s="467"/>
      <c r="AQ96" s="467"/>
      <c r="AR96" s="467"/>
      <c r="AS96" s="467"/>
      <c r="AT96" s="467"/>
      <c r="AU96" s="467"/>
      <c r="AV96" s="467"/>
      <c r="AW96" s="467">
        <f t="shared" si="35"/>
        <v>216.01400624999999</v>
      </c>
      <c r="AX96" s="467">
        <f t="shared" si="48"/>
        <v>0</v>
      </c>
      <c r="AY96" s="467"/>
      <c r="AZ96" s="467">
        <f t="shared" si="36"/>
        <v>108.007003125</v>
      </c>
      <c r="BA96" s="467">
        <f t="shared" si="49"/>
        <v>0</v>
      </c>
      <c r="BB96" s="467"/>
      <c r="BC96" s="467">
        <f t="shared" si="37"/>
        <v>64.80420187499999</v>
      </c>
      <c r="BD96" s="467">
        <f t="shared" si="50"/>
        <v>0</v>
      </c>
      <c r="BE96" s="467"/>
      <c r="BF96" s="467">
        <f t="shared" si="51"/>
        <v>216.01400624999999</v>
      </c>
      <c r="BG96" s="467">
        <f t="shared" si="52"/>
        <v>0</v>
      </c>
      <c r="BH96" s="467"/>
      <c r="BI96" s="467">
        <f t="shared" si="53"/>
        <v>108.007003125</v>
      </c>
      <c r="BJ96" s="467">
        <f t="shared" si="54"/>
        <v>0</v>
      </c>
      <c r="BK96" s="467"/>
      <c r="BL96" s="467">
        <f t="shared" si="55"/>
        <v>64.80420187499999</v>
      </c>
      <c r="BM96" s="467">
        <f t="shared" si="56"/>
        <v>0</v>
      </c>
      <c r="BN96" s="467"/>
      <c r="BO96" s="467"/>
      <c r="BP96" s="467"/>
      <c r="BQ96" s="467"/>
      <c r="BR96" s="467"/>
      <c r="BS96" s="467"/>
      <c r="BT96" s="467"/>
      <c r="BU96" s="467"/>
      <c r="BV96" s="467"/>
      <c r="BW96" s="467"/>
      <c r="BX96" s="467"/>
      <c r="BY96" s="467"/>
      <c r="BZ96" s="467"/>
      <c r="CA96" s="467"/>
      <c r="CB96" s="467"/>
      <c r="CC96" s="467"/>
      <c r="CD96" s="467"/>
      <c r="CE96" s="467"/>
      <c r="CF96" s="467"/>
      <c r="CG96" s="467"/>
      <c r="CH96" s="467"/>
      <c r="CI96" s="467"/>
      <c r="CJ96" s="467"/>
      <c r="CK96" s="467"/>
      <c r="CL96" s="467">
        <f t="shared" si="57"/>
        <v>0</v>
      </c>
      <c r="CM96" s="467">
        <f t="shared" si="58"/>
        <v>0</v>
      </c>
      <c r="CN96" s="467">
        <f t="shared" si="59"/>
        <v>0</v>
      </c>
      <c r="CO96" s="462"/>
      <c r="CP96" s="462"/>
      <c r="CQ96" s="457"/>
      <c r="CR96" s="457"/>
      <c r="CS96" s="457"/>
    </row>
    <row r="97" spans="1:97" s="472" customFormat="1" hidden="1">
      <c r="A97" s="469"/>
      <c r="B97" s="465" t="s">
        <v>344</v>
      </c>
      <c r="C97" s="466">
        <v>5.74</v>
      </c>
      <c r="D97" s="467">
        <f t="shared" si="38"/>
        <v>177.76636499999998</v>
      </c>
      <c r="E97" s="467">
        <f t="shared" si="31"/>
        <v>222.20795624999997</v>
      </c>
      <c r="F97" s="467"/>
      <c r="G97" s="467">
        <f t="shared" si="32"/>
        <v>177.76636499999998</v>
      </c>
      <c r="H97" s="467">
        <f t="shared" si="39"/>
        <v>0</v>
      </c>
      <c r="I97" s="467"/>
      <c r="J97" s="467">
        <f t="shared" si="33"/>
        <v>88.88318249999999</v>
      </c>
      <c r="K97" s="467">
        <f t="shared" si="40"/>
        <v>0</v>
      </c>
      <c r="L97" s="467"/>
      <c r="M97" s="467">
        <f t="shared" si="34"/>
        <v>53.329909499999992</v>
      </c>
      <c r="N97" s="467">
        <f t="shared" si="41"/>
        <v>0</v>
      </c>
      <c r="O97" s="467"/>
      <c r="P97" s="467">
        <f t="shared" si="42"/>
        <v>177.76636499999998</v>
      </c>
      <c r="Q97" s="467">
        <f t="shared" si="43"/>
        <v>0</v>
      </c>
      <c r="R97" s="467"/>
      <c r="S97" s="467">
        <f t="shared" si="44"/>
        <v>88.88318249999999</v>
      </c>
      <c r="T97" s="467">
        <f t="shared" si="45"/>
        <v>0</v>
      </c>
      <c r="U97" s="467"/>
      <c r="V97" s="467">
        <f t="shared" si="46"/>
        <v>53.329909499999992</v>
      </c>
      <c r="W97" s="467">
        <f t="shared" si="47"/>
        <v>0</v>
      </c>
      <c r="X97" s="467"/>
      <c r="Y97" s="467"/>
      <c r="Z97" s="467"/>
      <c r="AA97" s="467"/>
      <c r="AB97" s="467"/>
      <c r="AC97" s="467"/>
      <c r="AD97" s="467"/>
      <c r="AE97" s="467"/>
      <c r="AF97" s="467"/>
      <c r="AG97" s="467"/>
      <c r="AH97" s="467"/>
      <c r="AI97" s="467"/>
      <c r="AJ97" s="467"/>
      <c r="AK97" s="467"/>
      <c r="AL97" s="467"/>
      <c r="AM97" s="467"/>
      <c r="AN97" s="467"/>
      <c r="AO97" s="467"/>
      <c r="AP97" s="467"/>
      <c r="AQ97" s="467"/>
      <c r="AR97" s="467"/>
      <c r="AS97" s="467"/>
      <c r="AT97" s="467"/>
      <c r="AU97" s="467"/>
      <c r="AV97" s="467"/>
      <c r="AW97" s="467">
        <f t="shared" si="35"/>
        <v>222.20795624999997</v>
      </c>
      <c r="AX97" s="467">
        <f t="shared" si="48"/>
        <v>0</v>
      </c>
      <c r="AY97" s="467"/>
      <c r="AZ97" s="467">
        <f t="shared" si="36"/>
        <v>111.10397812499998</v>
      </c>
      <c r="BA97" s="467">
        <f t="shared" si="49"/>
        <v>0</v>
      </c>
      <c r="BB97" s="467"/>
      <c r="BC97" s="467">
        <f t="shared" si="37"/>
        <v>66.662386874999982</v>
      </c>
      <c r="BD97" s="467">
        <f t="shared" si="50"/>
        <v>0</v>
      </c>
      <c r="BE97" s="467"/>
      <c r="BF97" s="467">
        <f t="shared" si="51"/>
        <v>222.20795624999997</v>
      </c>
      <c r="BG97" s="467">
        <f t="shared" si="52"/>
        <v>0</v>
      </c>
      <c r="BH97" s="467"/>
      <c r="BI97" s="467">
        <f t="shared" si="53"/>
        <v>111.10397812499998</v>
      </c>
      <c r="BJ97" s="467">
        <f t="shared" si="54"/>
        <v>0</v>
      </c>
      <c r="BK97" s="467"/>
      <c r="BL97" s="467">
        <f t="shared" si="55"/>
        <v>66.662386874999982</v>
      </c>
      <c r="BM97" s="467">
        <f t="shared" si="56"/>
        <v>0</v>
      </c>
      <c r="BN97" s="467"/>
      <c r="BO97" s="467"/>
      <c r="BP97" s="467"/>
      <c r="BQ97" s="467"/>
      <c r="BR97" s="467"/>
      <c r="BS97" s="467"/>
      <c r="BT97" s="467"/>
      <c r="BU97" s="467"/>
      <c r="BV97" s="467"/>
      <c r="BW97" s="467"/>
      <c r="BX97" s="467"/>
      <c r="BY97" s="467"/>
      <c r="BZ97" s="467"/>
      <c r="CA97" s="467"/>
      <c r="CB97" s="467"/>
      <c r="CC97" s="467"/>
      <c r="CD97" s="467"/>
      <c r="CE97" s="467"/>
      <c r="CF97" s="467"/>
      <c r="CG97" s="467"/>
      <c r="CH97" s="467"/>
      <c r="CI97" s="467"/>
      <c r="CJ97" s="467"/>
      <c r="CK97" s="467"/>
      <c r="CL97" s="467">
        <f t="shared" si="57"/>
        <v>0</v>
      </c>
      <c r="CM97" s="467">
        <f t="shared" si="58"/>
        <v>0</v>
      </c>
      <c r="CN97" s="467">
        <f t="shared" si="59"/>
        <v>0</v>
      </c>
      <c r="CO97" s="462"/>
      <c r="CP97" s="462"/>
      <c r="CQ97" s="457"/>
      <c r="CR97" s="457"/>
      <c r="CS97" s="457"/>
    </row>
    <row r="98" spans="1:97" s="472" customFormat="1" hidden="1">
      <c r="A98" s="469"/>
      <c r="B98" s="465" t="s">
        <v>345</v>
      </c>
      <c r="C98" s="466">
        <v>5.89</v>
      </c>
      <c r="D98" s="467">
        <f t="shared" si="38"/>
        <v>182.41182749999999</v>
      </c>
      <c r="E98" s="467">
        <f t="shared" si="31"/>
        <v>228.01478437499998</v>
      </c>
      <c r="F98" s="467"/>
      <c r="G98" s="467">
        <f t="shared" si="32"/>
        <v>182.41182749999999</v>
      </c>
      <c r="H98" s="467">
        <f t="shared" si="39"/>
        <v>0</v>
      </c>
      <c r="I98" s="467"/>
      <c r="J98" s="467">
        <f t="shared" si="33"/>
        <v>91.205913749999993</v>
      </c>
      <c r="K98" s="467">
        <f t="shared" si="40"/>
        <v>0</v>
      </c>
      <c r="L98" s="467"/>
      <c r="M98" s="467">
        <f t="shared" si="34"/>
        <v>54.723548249999993</v>
      </c>
      <c r="N98" s="467">
        <f t="shared" si="41"/>
        <v>0</v>
      </c>
      <c r="O98" s="467"/>
      <c r="P98" s="467">
        <f t="shared" si="42"/>
        <v>182.41182749999999</v>
      </c>
      <c r="Q98" s="467">
        <f t="shared" si="43"/>
        <v>0</v>
      </c>
      <c r="R98" s="467"/>
      <c r="S98" s="467">
        <f t="shared" si="44"/>
        <v>91.205913749999993</v>
      </c>
      <c r="T98" s="467">
        <f t="shared" si="45"/>
        <v>0</v>
      </c>
      <c r="U98" s="467"/>
      <c r="V98" s="467">
        <f t="shared" si="46"/>
        <v>54.723548249999993</v>
      </c>
      <c r="W98" s="467">
        <f t="shared" si="47"/>
        <v>0</v>
      </c>
      <c r="X98" s="467"/>
      <c r="Y98" s="467"/>
      <c r="Z98" s="467"/>
      <c r="AA98" s="467"/>
      <c r="AB98" s="467"/>
      <c r="AC98" s="467"/>
      <c r="AD98" s="467"/>
      <c r="AE98" s="467"/>
      <c r="AF98" s="467"/>
      <c r="AG98" s="467"/>
      <c r="AH98" s="467"/>
      <c r="AI98" s="467"/>
      <c r="AJ98" s="467"/>
      <c r="AK98" s="467"/>
      <c r="AL98" s="467"/>
      <c r="AM98" s="467"/>
      <c r="AN98" s="467"/>
      <c r="AO98" s="467"/>
      <c r="AP98" s="467"/>
      <c r="AQ98" s="467"/>
      <c r="AR98" s="467"/>
      <c r="AS98" s="467"/>
      <c r="AT98" s="467"/>
      <c r="AU98" s="467"/>
      <c r="AV98" s="467"/>
      <c r="AW98" s="467">
        <f t="shared" si="35"/>
        <v>228.01478437499998</v>
      </c>
      <c r="AX98" s="467">
        <f t="shared" si="48"/>
        <v>0</v>
      </c>
      <c r="AY98" s="467"/>
      <c r="AZ98" s="467">
        <f t="shared" si="36"/>
        <v>114.00739218749999</v>
      </c>
      <c r="BA98" s="467">
        <f t="shared" si="49"/>
        <v>0</v>
      </c>
      <c r="BB98" s="467"/>
      <c r="BC98" s="467">
        <f t="shared" si="37"/>
        <v>68.404435312499984</v>
      </c>
      <c r="BD98" s="467">
        <f t="shared" si="50"/>
        <v>0</v>
      </c>
      <c r="BE98" s="467"/>
      <c r="BF98" s="467">
        <f t="shared" si="51"/>
        <v>228.01478437499998</v>
      </c>
      <c r="BG98" s="467">
        <f t="shared" si="52"/>
        <v>0</v>
      </c>
      <c r="BH98" s="467"/>
      <c r="BI98" s="467">
        <f t="shared" si="53"/>
        <v>114.00739218749999</v>
      </c>
      <c r="BJ98" s="467">
        <f t="shared" si="54"/>
        <v>0</v>
      </c>
      <c r="BK98" s="467"/>
      <c r="BL98" s="467">
        <f t="shared" si="55"/>
        <v>68.404435312499984</v>
      </c>
      <c r="BM98" s="467">
        <f t="shared" si="56"/>
        <v>0</v>
      </c>
      <c r="BN98" s="467"/>
      <c r="BO98" s="467"/>
      <c r="BP98" s="467"/>
      <c r="BQ98" s="467"/>
      <c r="BR98" s="467"/>
      <c r="BS98" s="467"/>
      <c r="BT98" s="467"/>
      <c r="BU98" s="467"/>
      <c r="BV98" s="467"/>
      <c r="BW98" s="467"/>
      <c r="BX98" s="467"/>
      <c r="BY98" s="467"/>
      <c r="BZ98" s="467"/>
      <c r="CA98" s="467"/>
      <c r="CB98" s="467"/>
      <c r="CC98" s="467"/>
      <c r="CD98" s="467"/>
      <c r="CE98" s="467"/>
      <c r="CF98" s="467"/>
      <c r="CG98" s="467"/>
      <c r="CH98" s="467"/>
      <c r="CI98" s="467"/>
      <c r="CJ98" s="467"/>
      <c r="CK98" s="467"/>
      <c r="CL98" s="467">
        <f t="shared" si="57"/>
        <v>0</v>
      </c>
      <c r="CM98" s="467">
        <f t="shared" si="58"/>
        <v>0</v>
      </c>
      <c r="CN98" s="467">
        <f t="shared" si="59"/>
        <v>0</v>
      </c>
      <c r="CO98" s="462"/>
      <c r="CP98" s="462"/>
      <c r="CQ98" s="457"/>
      <c r="CR98" s="457"/>
      <c r="CS98" s="457"/>
    </row>
    <row r="99" spans="1:97" s="472" customFormat="1" hidden="1">
      <c r="A99" s="469"/>
      <c r="B99" s="465" t="s">
        <v>346</v>
      </c>
      <c r="C99" s="466">
        <v>6.06</v>
      </c>
      <c r="D99" s="467">
        <f t="shared" si="38"/>
        <v>187.67668499999999</v>
      </c>
      <c r="E99" s="467">
        <f t="shared" si="31"/>
        <v>234.59585625</v>
      </c>
      <c r="F99" s="467"/>
      <c r="G99" s="467">
        <f t="shared" si="32"/>
        <v>187.67668499999999</v>
      </c>
      <c r="H99" s="467">
        <f t="shared" si="39"/>
        <v>0</v>
      </c>
      <c r="I99" s="467"/>
      <c r="J99" s="467">
        <f t="shared" si="33"/>
        <v>93.838342499999996</v>
      </c>
      <c r="K99" s="467">
        <f t="shared" si="40"/>
        <v>0</v>
      </c>
      <c r="L99" s="467"/>
      <c r="M99" s="467">
        <f t="shared" si="34"/>
        <v>56.303005499999998</v>
      </c>
      <c r="N99" s="467">
        <f t="shared" si="41"/>
        <v>0</v>
      </c>
      <c r="O99" s="467"/>
      <c r="P99" s="467">
        <f t="shared" si="42"/>
        <v>187.67668499999999</v>
      </c>
      <c r="Q99" s="467">
        <f t="shared" si="43"/>
        <v>0</v>
      </c>
      <c r="R99" s="467"/>
      <c r="S99" s="467">
        <f t="shared" si="44"/>
        <v>93.838342499999996</v>
      </c>
      <c r="T99" s="467">
        <f t="shared" si="45"/>
        <v>0</v>
      </c>
      <c r="U99" s="467"/>
      <c r="V99" s="467">
        <f t="shared" si="46"/>
        <v>56.303005499999998</v>
      </c>
      <c r="W99" s="467">
        <f t="shared" si="47"/>
        <v>0</v>
      </c>
      <c r="X99" s="467"/>
      <c r="Y99" s="467"/>
      <c r="Z99" s="467"/>
      <c r="AA99" s="467"/>
      <c r="AB99" s="467"/>
      <c r="AC99" s="467"/>
      <c r="AD99" s="467"/>
      <c r="AE99" s="467"/>
      <c r="AF99" s="467"/>
      <c r="AG99" s="467"/>
      <c r="AH99" s="467"/>
      <c r="AI99" s="467"/>
      <c r="AJ99" s="467"/>
      <c r="AK99" s="467"/>
      <c r="AL99" s="467"/>
      <c r="AM99" s="467"/>
      <c r="AN99" s="467"/>
      <c r="AO99" s="467"/>
      <c r="AP99" s="467"/>
      <c r="AQ99" s="467"/>
      <c r="AR99" s="467"/>
      <c r="AS99" s="467"/>
      <c r="AT99" s="467"/>
      <c r="AU99" s="467"/>
      <c r="AV99" s="467"/>
      <c r="AW99" s="467">
        <f t="shared" si="35"/>
        <v>234.59585625</v>
      </c>
      <c r="AX99" s="467">
        <f t="shared" si="48"/>
        <v>0</v>
      </c>
      <c r="AY99" s="467"/>
      <c r="AZ99" s="467">
        <f t="shared" si="36"/>
        <v>117.297928125</v>
      </c>
      <c r="BA99" s="467">
        <f t="shared" si="49"/>
        <v>0</v>
      </c>
      <c r="BB99" s="467"/>
      <c r="BC99" s="467">
        <f t="shared" si="37"/>
        <v>70.378756874999993</v>
      </c>
      <c r="BD99" s="467">
        <f t="shared" si="50"/>
        <v>0</v>
      </c>
      <c r="BE99" s="467"/>
      <c r="BF99" s="467">
        <f t="shared" si="51"/>
        <v>234.59585625</v>
      </c>
      <c r="BG99" s="467">
        <f t="shared" si="52"/>
        <v>0</v>
      </c>
      <c r="BH99" s="467"/>
      <c r="BI99" s="467">
        <f t="shared" si="53"/>
        <v>117.297928125</v>
      </c>
      <c r="BJ99" s="467">
        <f t="shared" si="54"/>
        <v>0</v>
      </c>
      <c r="BK99" s="467"/>
      <c r="BL99" s="467">
        <f t="shared" si="55"/>
        <v>70.378756874999993</v>
      </c>
      <c r="BM99" s="467">
        <f t="shared" si="56"/>
        <v>0</v>
      </c>
      <c r="BN99" s="467"/>
      <c r="BO99" s="467"/>
      <c r="BP99" s="467"/>
      <c r="BQ99" s="467"/>
      <c r="BR99" s="467"/>
      <c r="BS99" s="467"/>
      <c r="BT99" s="467"/>
      <c r="BU99" s="467"/>
      <c r="BV99" s="467"/>
      <c r="BW99" s="467"/>
      <c r="BX99" s="467"/>
      <c r="BY99" s="467"/>
      <c r="BZ99" s="467"/>
      <c r="CA99" s="467"/>
      <c r="CB99" s="467"/>
      <c r="CC99" s="467"/>
      <c r="CD99" s="467"/>
      <c r="CE99" s="467"/>
      <c r="CF99" s="467"/>
      <c r="CG99" s="467"/>
      <c r="CH99" s="467"/>
      <c r="CI99" s="467"/>
      <c r="CJ99" s="467"/>
      <c r="CK99" s="467"/>
      <c r="CL99" s="467">
        <f t="shared" si="57"/>
        <v>0</v>
      </c>
      <c r="CM99" s="467">
        <f t="shared" si="58"/>
        <v>0</v>
      </c>
      <c r="CN99" s="467">
        <f t="shared" si="59"/>
        <v>0</v>
      </c>
      <c r="CO99" s="462"/>
      <c r="CP99" s="462"/>
      <c r="CQ99" s="457"/>
      <c r="CR99" s="457"/>
      <c r="CS99" s="457"/>
    </row>
    <row r="100" spans="1:97" s="472" customFormat="1" hidden="1">
      <c r="A100" s="464"/>
      <c r="B100" s="465" t="s">
        <v>53</v>
      </c>
      <c r="C100" s="466">
        <v>4.75</v>
      </c>
      <c r="D100" s="467">
        <f t="shared" si="38"/>
        <v>147.1063125</v>
      </c>
      <c r="E100" s="467">
        <f t="shared" si="31"/>
        <v>183.88289062500002</v>
      </c>
      <c r="F100" s="467"/>
      <c r="G100" s="467">
        <f t="shared" si="32"/>
        <v>147.1063125</v>
      </c>
      <c r="H100" s="467">
        <f t="shared" si="39"/>
        <v>0</v>
      </c>
      <c r="I100" s="467"/>
      <c r="J100" s="467">
        <f t="shared" si="33"/>
        <v>73.553156250000001</v>
      </c>
      <c r="K100" s="467">
        <f t="shared" si="40"/>
        <v>0</v>
      </c>
      <c r="L100" s="467"/>
      <c r="M100" s="467">
        <f t="shared" si="34"/>
        <v>44.131893749999996</v>
      </c>
      <c r="N100" s="467">
        <f t="shared" si="41"/>
        <v>0</v>
      </c>
      <c r="O100" s="467"/>
      <c r="P100" s="467">
        <f t="shared" si="42"/>
        <v>147.1063125</v>
      </c>
      <c r="Q100" s="467">
        <f t="shared" si="43"/>
        <v>0</v>
      </c>
      <c r="R100" s="467"/>
      <c r="S100" s="467">
        <f t="shared" si="44"/>
        <v>73.553156250000001</v>
      </c>
      <c r="T100" s="467">
        <f t="shared" si="45"/>
        <v>0</v>
      </c>
      <c r="U100" s="467"/>
      <c r="V100" s="467">
        <f t="shared" si="46"/>
        <v>44.131893749999996</v>
      </c>
      <c r="W100" s="467">
        <f t="shared" si="47"/>
        <v>0</v>
      </c>
      <c r="X100" s="467"/>
      <c r="Y100" s="467"/>
      <c r="Z100" s="467"/>
      <c r="AA100" s="467"/>
      <c r="AB100" s="467"/>
      <c r="AC100" s="467"/>
      <c r="AD100" s="467"/>
      <c r="AE100" s="467"/>
      <c r="AF100" s="467"/>
      <c r="AG100" s="467"/>
      <c r="AH100" s="467"/>
      <c r="AI100" s="467"/>
      <c r="AJ100" s="467"/>
      <c r="AK100" s="467"/>
      <c r="AL100" s="467"/>
      <c r="AM100" s="467"/>
      <c r="AN100" s="467"/>
      <c r="AO100" s="467"/>
      <c r="AP100" s="467"/>
      <c r="AQ100" s="467"/>
      <c r="AR100" s="467"/>
      <c r="AS100" s="467"/>
      <c r="AT100" s="467"/>
      <c r="AU100" s="467"/>
      <c r="AV100" s="467"/>
      <c r="AW100" s="467">
        <f t="shared" si="35"/>
        <v>183.88289062500002</v>
      </c>
      <c r="AX100" s="467">
        <f t="shared" si="48"/>
        <v>0</v>
      </c>
      <c r="AY100" s="467"/>
      <c r="AZ100" s="467">
        <f t="shared" si="36"/>
        <v>91.941445312500008</v>
      </c>
      <c r="BA100" s="467">
        <f t="shared" si="49"/>
        <v>0</v>
      </c>
      <c r="BB100" s="467"/>
      <c r="BC100" s="467">
        <f t="shared" si="37"/>
        <v>55.164867187500001</v>
      </c>
      <c r="BD100" s="467">
        <f t="shared" si="50"/>
        <v>0</v>
      </c>
      <c r="BE100" s="467"/>
      <c r="BF100" s="467">
        <f t="shared" si="51"/>
        <v>183.88289062500002</v>
      </c>
      <c r="BG100" s="467">
        <f t="shared" si="52"/>
        <v>0</v>
      </c>
      <c r="BH100" s="467"/>
      <c r="BI100" s="467">
        <f t="shared" si="53"/>
        <v>91.941445312500008</v>
      </c>
      <c r="BJ100" s="467">
        <f t="shared" si="54"/>
        <v>0</v>
      </c>
      <c r="BK100" s="467"/>
      <c r="BL100" s="467">
        <f t="shared" si="55"/>
        <v>55.164867187500001</v>
      </c>
      <c r="BM100" s="467">
        <f t="shared" si="56"/>
        <v>0</v>
      </c>
      <c r="BN100" s="467"/>
      <c r="BO100" s="467"/>
      <c r="BP100" s="467"/>
      <c r="BQ100" s="467"/>
      <c r="BR100" s="467"/>
      <c r="BS100" s="467"/>
      <c r="BT100" s="467"/>
      <c r="BU100" s="467"/>
      <c r="BV100" s="467"/>
      <c r="BW100" s="467"/>
      <c r="BX100" s="467"/>
      <c r="BY100" s="467"/>
      <c r="BZ100" s="467"/>
      <c r="CA100" s="467"/>
      <c r="CB100" s="467"/>
      <c r="CC100" s="467"/>
      <c r="CD100" s="467"/>
      <c r="CE100" s="467"/>
      <c r="CF100" s="467"/>
      <c r="CG100" s="467"/>
      <c r="CH100" s="467"/>
      <c r="CI100" s="467"/>
      <c r="CJ100" s="467"/>
      <c r="CK100" s="467"/>
      <c r="CL100" s="467">
        <f t="shared" si="57"/>
        <v>0</v>
      </c>
      <c r="CM100" s="467">
        <f t="shared" si="58"/>
        <v>0</v>
      </c>
      <c r="CN100" s="467">
        <f t="shared" si="59"/>
        <v>0</v>
      </c>
      <c r="CO100" s="462"/>
      <c r="CP100" s="462"/>
      <c r="CQ100" s="457"/>
      <c r="CR100" s="457"/>
      <c r="CS100" s="457"/>
    </row>
    <row r="101" spans="1:97" s="472" customFormat="1" hidden="1">
      <c r="A101" s="469"/>
      <c r="B101" s="465" t="s">
        <v>340</v>
      </c>
      <c r="C101" s="466">
        <v>4.88</v>
      </c>
      <c r="D101" s="467">
        <f t="shared" si="38"/>
        <v>151.13238000000001</v>
      </c>
      <c r="E101" s="467">
        <f t="shared" si="31"/>
        <v>188.91547500000001</v>
      </c>
      <c r="F101" s="467"/>
      <c r="G101" s="467">
        <f t="shared" si="32"/>
        <v>151.13238000000001</v>
      </c>
      <c r="H101" s="467">
        <f t="shared" si="39"/>
        <v>0</v>
      </c>
      <c r="I101" s="467"/>
      <c r="J101" s="467">
        <f t="shared" si="33"/>
        <v>75.566190000000006</v>
      </c>
      <c r="K101" s="467">
        <f t="shared" si="40"/>
        <v>0</v>
      </c>
      <c r="L101" s="467"/>
      <c r="M101" s="467">
        <f t="shared" si="34"/>
        <v>45.339714000000001</v>
      </c>
      <c r="N101" s="467">
        <f t="shared" si="41"/>
        <v>0</v>
      </c>
      <c r="O101" s="467"/>
      <c r="P101" s="467">
        <f t="shared" si="42"/>
        <v>151.13238000000001</v>
      </c>
      <c r="Q101" s="467">
        <f t="shared" si="43"/>
        <v>0</v>
      </c>
      <c r="R101" s="467"/>
      <c r="S101" s="467">
        <f t="shared" si="44"/>
        <v>75.566190000000006</v>
      </c>
      <c r="T101" s="467">
        <f t="shared" si="45"/>
        <v>0</v>
      </c>
      <c r="U101" s="467"/>
      <c r="V101" s="467">
        <f t="shared" si="46"/>
        <v>45.339714000000001</v>
      </c>
      <c r="W101" s="467">
        <f t="shared" si="47"/>
        <v>0</v>
      </c>
      <c r="X101" s="467"/>
      <c r="Y101" s="467"/>
      <c r="Z101" s="467"/>
      <c r="AA101" s="467"/>
      <c r="AB101" s="467"/>
      <c r="AC101" s="467"/>
      <c r="AD101" s="467"/>
      <c r="AE101" s="467"/>
      <c r="AF101" s="467"/>
      <c r="AG101" s="467"/>
      <c r="AH101" s="467"/>
      <c r="AI101" s="467"/>
      <c r="AJ101" s="467"/>
      <c r="AK101" s="467"/>
      <c r="AL101" s="467"/>
      <c r="AM101" s="467"/>
      <c r="AN101" s="467"/>
      <c r="AO101" s="467"/>
      <c r="AP101" s="467"/>
      <c r="AQ101" s="467"/>
      <c r="AR101" s="467"/>
      <c r="AS101" s="467"/>
      <c r="AT101" s="467"/>
      <c r="AU101" s="467"/>
      <c r="AV101" s="467"/>
      <c r="AW101" s="467">
        <f t="shared" si="35"/>
        <v>188.91547500000001</v>
      </c>
      <c r="AX101" s="467">
        <f t="shared" si="48"/>
        <v>0</v>
      </c>
      <c r="AY101" s="467"/>
      <c r="AZ101" s="467">
        <f t="shared" si="36"/>
        <v>94.457737500000007</v>
      </c>
      <c r="BA101" s="467">
        <f t="shared" si="49"/>
        <v>0</v>
      </c>
      <c r="BB101" s="467"/>
      <c r="BC101" s="467">
        <f t="shared" si="37"/>
        <v>56.674642500000004</v>
      </c>
      <c r="BD101" s="467">
        <f t="shared" si="50"/>
        <v>0</v>
      </c>
      <c r="BE101" s="467"/>
      <c r="BF101" s="467">
        <f t="shared" si="51"/>
        <v>188.91547500000001</v>
      </c>
      <c r="BG101" s="467">
        <f t="shared" si="52"/>
        <v>0</v>
      </c>
      <c r="BH101" s="467"/>
      <c r="BI101" s="467">
        <f t="shared" si="53"/>
        <v>94.457737500000007</v>
      </c>
      <c r="BJ101" s="467">
        <f t="shared" si="54"/>
        <v>0</v>
      </c>
      <c r="BK101" s="467"/>
      <c r="BL101" s="467">
        <f t="shared" si="55"/>
        <v>56.674642500000004</v>
      </c>
      <c r="BM101" s="467">
        <f t="shared" si="56"/>
        <v>0</v>
      </c>
      <c r="BN101" s="467"/>
      <c r="BO101" s="467"/>
      <c r="BP101" s="467"/>
      <c r="BQ101" s="467"/>
      <c r="BR101" s="467"/>
      <c r="BS101" s="467"/>
      <c r="BT101" s="467"/>
      <c r="BU101" s="467"/>
      <c r="BV101" s="467"/>
      <c r="BW101" s="467"/>
      <c r="BX101" s="467"/>
      <c r="BY101" s="467"/>
      <c r="BZ101" s="467"/>
      <c r="CA101" s="467"/>
      <c r="CB101" s="467"/>
      <c r="CC101" s="467"/>
      <c r="CD101" s="467"/>
      <c r="CE101" s="467"/>
      <c r="CF101" s="467"/>
      <c r="CG101" s="467"/>
      <c r="CH101" s="467"/>
      <c r="CI101" s="467"/>
      <c r="CJ101" s="467"/>
      <c r="CK101" s="467"/>
      <c r="CL101" s="467">
        <f t="shared" si="57"/>
        <v>0</v>
      </c>
      <c r="CM101" s="467">
        <f t="shared" si="58"/>
        <v>0</v>
      </c>
      <c r="CN101" s="467">
        <f t="shared" si="59"/>
        <v>0</v>
      </c>
      <c r="CO101" s="462"/>
      <c r="CP101" s="462"/>
      <c r="CQ101" s="457"/>
      <c r="CR101" s="457"/>
      <c r="CS101" s="457"/>
    </row>
    <row r="102" spans="1:97" s="472" customFormat="1" hidden="1">
      <c r="A102" s="469"/>
      <c r="B102" s="465" t="s">
        <v>341</v>
      </c>
      <c r="C102" s="466">
        <v>5.0199999999999996</v>
      </c>
      <c r="D102" s="467">
        <f t="shared" si="38"/>
        <v>155.46814499999999</v>
      </c>
      <c r="E102" s="467">
        <f t="shared" si="31"/>
        <v>194.33518125000001</v>
      </c>
      <c r="F102" s="467"/>
      <c r="G102" s="467">
        <f t="shared" si="32"/>
        <v>155.46814499999999</v>
      </c>
      <c r="H102" s="467">
        <f t="shared" si="39"/>
        <v>0</v>
      </c>
      <c r="I102" s="467"/>
      <c r="J102" s="467">
        <f t="shared" si="33"/>
        <v>77.734072499999996</v>
      </c>
      <c r="K102" s="467">
        <f t="shared" si="40"/>
        <v>0</v>
      </c>
      <c r="L102" s="467"/>
      <c r="M102" s="467">
        <f t="shared" si="34"/>
        <v>46.640443499999996</v>
      </c>
      <c r="N102" s="467">
        <f t="shared" si="41"/>
        <v>0</v>
      </c>
      <c r="O102" s="467"/>
      <c r="P102" s="467">
        <f t="shared" si="42"/>
        <v>155.46814499999999</v>
      </c>
      <c r="Q102" s="467">
        <f t="shared" si="43"/>
        <v>0</v>
      </c>
      <c r="R102" s="467"/>
      <c r="S102" s="467">
        <f t="shared" si="44"/>
        <v>77.734072499999996</v>
      </c>
      <c r="T102" s="467">
        <f t="shared" si="45"/>
        <v>0</v>
      </c>
      <c r="U102" s="467"/>
      <c r="V102" s="467">
        <f t="shared" si="46"/>
        <v>46.640443499999996</v>
      </c>
      <c r="W102" s="467">
        <f t="shared" si="47"/>
        <v>0</v>
      </c>
      <c r="X102" s="467"/>
      <c r="Y102" s="467"/>
      <c r="Z102" s="467"/>
      <c r="AA102" s="467"/>
      <c r="AB102" s="467"/>
      <c r="AC102" s="467"/>
      <c r="AD102" s="467"/>
      <c r="AE102" s="467"/>
      <c r="AF102" s="467"/>
      <c r="AG102" s="467"/>
      <c r="AH102" s="467"/>
      <c r="AI102" s="467"/>
      <c r="AJ102" s="467"/>
      <c r="AK102" s="467"/>
      <c r="AL102" s="467"/>
      <c r="AM102" s="467"/>
      <c r="AN102" s="467"/>
      <c r="AO102" s="467"/>
      <c r="AP102" s="467"/>
      <c r="AQ102" s="467"/>
      <c r="AR102" s="467"/>
      <c r="AS102" s="467"/>
      <c r="AT102" s="467"/>
      <c r="AU102" s="467"/>
      <c r="AV102" s="467"/>
      <c r="AW102" s="467">
        <f t="shared" si="35"/>
        <v>194.33518125000001</v>
      </c>
      <c r="AX102" s="467">
        <f t="shared" si="48"/>
        <v>0</v>
      </c>
      <c r="AY102" s="467"/>
      <c r="AZ102" s="467">
        <f t="shared" si="36"/>
        <v>97.167590625000003</v>
      </c>
      <c r="BA102" s="467">
        <f t="shared" si="49"/>
        <v>0</v>
      </c>
      <c r="BB102" s="467"/>
      <c r="BC102" s="467">
        <f t="shared" si="37"/>
        <v>58.300554374999997</v>
      </c>
      <c r="BD102" s="467">
        <f t="shared" si="50"/>
        <v>0</v>
      </c>
      <c r="BE102" s="467"/>
      <c r="BF102" s="467">
        <f t="shared" si="51"/>
        <v>194.33518125000001</v>
      </c>
      <c r="BG102" s="467">
        <f t="shared" si="52"/>
        <v>0</v>
      </c>
      <c r="BH102" s="467"/>
      <c r="BI102" s="467">
        <f t="shared" si="53"/>
        <v>97.167590625000003</v>
      </c>
      <c r="BJ102" s="467">
        <f t="shared" si="54"/>
        <v>0</v>
      </c>
      <c r="BK102" s="467"/>
      <c r="BL102" s="467">
        <f t="shared" si="55"/>
        <v>58.300554374999997</v>
      </c>
      <c r="BM102" s="467">
        <f t="shared" si="56"/>
        <v>0</v>
      </c>
      <c r="BN102" s="467"/>
      <c r="BO102" s="467"/>
      <c r="BP102" s="467"/>
      <c r="BQ102" s="467"/>
      <c r="BR102" s="467"/>
      <c r="BS102" s="467"/>
      <c r="BT102" s="467"/>
      <c r="BU102" s="467"/>
      <c r="BV102" s="467"/>
      <c r="BW102" s="467"/>
      <c r="BX102" s="467"/>
      <c r="BY102" s="467"/>
      <c r="BZ102" s="467"/>
      <c r="CA102" s="467"/>
      <c r="CB102" s="467"/>
      <c r="CC102" s="467"/>
      <c r="CD102" s="467"/>
      <c r="CE102" s="467"/>
      <c r="CF102" s="467"/>
      <c r="CG102" s="467"/>
      <c r="CH102" s="467"/>
      <c r="CI102" s="467"/>
      <c r="CJ102" s="467"/>
      <c r="CK102" s="467"/>
      <c r="CL102" s="467">
        <f t="shared" si="57"/>
        <v>0</v>
      </c>
      <c r="CM102" s="467">
        <f t="shared" si="58"/>
        <v>0</v>
      </c>
      <c r="CN102" s="467">
        <f t="shared" si="59"/>
        <v>0</v>
      </c>
      <c r="CO102" s="462"/>
      <c r="CP102" s="462"/>
      <c r="CQ102" s="457"/>
      <c r="CR102" s="457"/>
      <c r="CS102" s="457"/>
    </row>
    <row r="103" spans="1:97" s="472" customFormat="1" hidden="1">
      <c r="A103" s="469"/>
      <c r="B103" s="465" t="s">
        <v>342</v>
      </c>
      <c r="C103" s="466">
        <v>5.16</v>
      </c>
      <c r="D103" s="467">
        <f t="shared" si="38"/>
        <v>159.80391</v>
      </c>
      <c r="E103" s="467">
        <f t="shared" si="31"/>
        <v>199.7548875</v>
      </c>
      <c r="F103" s="467"/>
      <c r="G103" s="467">
        <f t="shared" si="32"/>
        <v>159.80391</v>
      </c>
      <c r="H103" s="467">
        <f t="shared" si="39"/>
        <v>0</v>
      </c>
      <c r="I103" s="467"/>
      <c r="J103" s="467">
        <f t="shared" si="33"/>
        <v>79.901955000000001</v>
      </c>
      <c r="K103" s="467">
        <f t="shared" si="40"/>
        <v>0</v>
      </c>
      <c r="L103" s="467"/>
      <c r="M103" s="467">
        <f t="shared" si="34"/>
        <v>47.941172999999999</v>
      </c>
      <c r="N103" s="467">
        <f t="shared" si="41"/>
        <v>0</v>
      </c>
      <c r="O103" s="467"/>
      <c r="P103" s="467">
        <f t="shared" si="42"/>
        <v>159.80391</v>
      </c>
      <c r="Q103" s="467">
        <f t="shared" si="43"/>
        <v>0</v>
      </c>
      <c r="R103" s="467"/>
      <c r="S103" s="467">
        <f t="shared" si="44"/>
        <v>79.901955000000001</v>
      </c>
      <c r="T103" s="467">
        <f t="shared" si="45"/>
        <v>0</v>
      </c>
      <c r="U103" s="467"/>
      <c r="V103" s="467">
        <f t="shared" si="46"/>
        <v>47.941172999999999</v>
      </c>
      <c r="W103" s="467">
        <f t="shared" si="47"/>
        <v>0</v>
      </c>
      <c r="X103" s="467"/>
      <c r="Y103" s="467"/>
      <c r="Z103" s="467"/>
      <c r="AA103" s="467"/>
      <c r="AB103" s="467"/>
      <c r="AC103" s="467"/>
      <c r="AD103" s="467"/>
      <c r="AE103" s="467"/>
      <c r="AF103" s="467"/>
      <c r="AG103" s="467"/>
      <c r="AH103" s="467"/>
      <c r="AI103" s="467"/>
      <c r="AJ103" s="467"/>
      <c r="AK103" s="467"/>
      <c r="AL103" s="467"/>
      <c r="AM103" s="467"/>
      <c r="AN103" s="467"/>
      <c r="AO103" s="467"/>
      <c r="AP103" s="467"/>
      <c r="AQ103" s="467"/>
      <c r="AR103" s="467"/>
      <c r="AS103" s="467"/>
      <c r="AT103" s="467"/>
      <c r="AU103" s="467"/>
      <c r="AV103" s="467"/>
      <c r="AW103" s="467">
        <f t="shared" si="35"/>
        <v>199.7548875</v>
      </c>
      <c r="AX103" s="467">
        <f t="shared" si="48"/>
        <v>0</v>
      </c>
      <c r="AY103" s="467"/>
      <c r="AZ103" s="467">
        <f t="shared" si="36"/>
        <v>99.877443749999998</v>
      </c>
      <c r="BA103" s="467">
        <f t="shared" si="49"/>
        <v>0</v>
      </c>
      <c r="BB103" s="467"/>
      <c r="BC103" s="467">
        <f t="shared" si="37"/>
        <v>59.926466249999997</v>
      </c>
      <c r="BD103" s="467">
        <f t="shared" si="50"/>
        <v>0</v>
      </c>
      <c r="BE103" s="467"/>
      <c r="BF103" s="467">
        <f t="shared" si="51"/>
        <v>199.7548875</v>
      </c>
      <c r="BG103" s="467">
        <f t="shared" si="52"/>
        <v>0</v>
      </c>
      <c r="BH103" s="467"/>
      <c r="BI103" s="467">
        <f t="shared" si="53"/>
        <v>99.877443749999998</v>
      </c>
      <c r="BJ103" s="467">
        <f t="shared" si="54"/>
        <v>0</v>
      </c>
      <c r="BK103" s="467"/>
      <c r="BL103" s="467">
        <f t="shared" si="55"/>
        <v>59.926466249999997</v>
      </c>
      <c r="BM103" s="467">
        <f t="shared" si="56"/>
        <v>0</v>
      </c>
      <c r="BN103" s="467"/>
      <c r="BO103" s="467"/>
      <c r="BP103" s="467"/>
      <c r="BQ103" s="467"/>
      <c r="BR103" s="467"/>
      <c r="BS103" s="467"/>
      <c r="BT103" s="467"/>
      <c r="BU103" s="467"/>
      <c r="BV103" s="467"/>
      <c r="BW103" s="467"/>
      <c r="BX103" s="467"/>
      <c r="BY103" s="467"/>
      <c r="BZ103" s="467"/>
      <c r="CA103" s="467"/>
      <c r="CB103" s="467"/>
      <c r="CC103" s="467"/>
      <c r="CD103" s="467"/>
      <c r="CE103" s="467"/>
      <c r="CF103" s="467"/>
      <c r="CG103" s="467"/>
      <c r="CH103" s="467"/>
      <c r="CI103" s="467"/>
      <c r="CJ103" s="467"/>
      <c r="CK103" s="467"/>
      <c r="CL103" s="467">
        <f t="shared" si="57"/>
        <v>0</v>
      </c>
      <c r="CM103" s="467">
        <f t="shared" si="58"/>
        <v>0</v>
      </c>
      <c r="CN103" s="467">
        <f t="shared" si="59"/>
        <v>0</v>
      </c>
      <c r="CO103" s="462"/>
      <c r="CP103" s="462"/>
      <c r="CQ103" s="457"/>
      <c r="CR103" s="457"/>
      <c r="CS103" s="457"/>
    </row>
    <row r="104" spans="1:97" s="472" customFormat="1" hidden="1">
      <c r="A104" s="469" t="s">
        <v>416</v>
      </c>
      <c r="B104" s="471" t="s">
        <v>343</v>
      </c>
      <c r="C104" s="466">
        <v>5.31</v>
      </c>
      <c r="D104" s="467">
        <f t="shared" si="38"/>
        <v>164.44937250000001</v>
      </c>
      <c r="E104" s="467">
        <f t="shared" si="31"/>
        <v>205.56171562500001</v>
      </c>
      <c r="F104" s="467"/>
      <c r="G104" s="467">
        <f t="shared" si="32"/>
        <v>164.44937250000001</v>
      </c>
      <c r="H104" s="467">
        <f t="shared" si="39"/>
        <v>0</v>
      </c>
      <c r="I104" s="467"/>
      <c r="J104" s="467">
        <f t="shared" si="33"/>
        <v>82.224686250000005</v>
      </c>
      <c r="K104" s="467">
        <f t="shared" si="40"/>
        <v>0</v>
      </c>
      <c r="L104" s="467"/>
      <c r="M104" s="467">
        <f t="shared" si="34"/>
        <v>49.33481175</v>
      </c>
      <c r="N104" s="467">
        <f t="shared" si="41"/>
        <v>0</v>
      </c>
      <c r="O104" s="467"/>
      <c r="P104" s="467">
        <f t="shared" si="42"/>
        <v>164.44937250000001</v>
      </c>
      <c r="Q104" s="467">
        <f t="shared" si="43"/>
        <v>0</v>
      </c>
      <c r="R104" s="467"/>
      <c r="S104" s="467">
        <f t="shared" si="44"/>
        <v>82.224686250000005</v>
      </c>
      <c r="T104" s="467">
        <f t="shared" si="45"/>
        <v>0</v>
      </c>
      <c r="U104" s="467"/>
      <c r="V104" s="467">
        <f t="shared" si="46"/>
        <v>49.33481175</v>
      </c>
      <c r="W104" s="467">
        <f t="shared" si="47"/>
        <v>0</v>
      </c>
      <c r="X104" s="467"/>
      <c r="Y104" s="467"/>
      <c r="Z104" s="467"/>
      <c r="AA104" s="467"/>
      <c r="AB104" s="467"/>
      <c r="AC104" s="467"/>
      <c r="AD104" s="467"/>
      <c r="AE104" s="467"/>
      <c r="AF104" s="467"/>
      <c r="AG104" s="467"/>
      <c r="AH104" s="467"/>
      <c r="AI104" s="467"/>
      <c r="AJ104" s="467"/>
      <c r="AK104" s="467"/>
      <c r="AL104" s="467"/>
      <c r="AM104" s="467"/>
      <c r="AN104" s="467"/>
      <c r="AO104" s="467"/>
      <c r="AP104" s="467"/>
      <c r="AQ104" s="467"/>
      <c r="AR104" s="467"/>
      <c r="AS104" s="467"/>
      <c r="AT104" s="467"/>
      <c r="AU104" s="467"/>
      <c r="AV104" s="467"/>
      <c r="AW104" s="467">
        <f t="shared" si="35"/>
        <v>205.56171562500001</v>
      </c>
      <c r="AX104" s="467">
        <f t="shared" si="48"/>
        <v>0</v>
      </c>
      <c r="AY104" s="467"/>
      <c r="AZ104" s="467">
        <f t="shared" si="36"/>
        <v>102.7808578125</v>
      </c>
      <c r="BA104" s="467">
        <f t="shared" si="49"/>
        <v>0</v>
      </c>
      <c r="BB104" s="467"/>
      <c r="BC104" s="467">
        <f t="shared" si="37"/>
        <v>61.6685146875</v>
      </c>
      <c r="BD104" s="467">
        <f t="shared" si="50"/>
        <v>0</v>
      </c>
      <c r="BE104" s="467"/>
      <c r="BF104" s="467">
        <f t="shared" si="51"/>
        <v>205.56171562500001</v>
      </c>
      <c r="BG104" s="467">
        <f t="shared" si="52"/>
        <v>0</v>
      </c>
      <c r="BH104" s="467"/>
      <c r="BI104" s="467">
        <f t="shared" si="53"/>
        <v>102.7808578125</v>
      </c>
      <c r="BJ104" s="467">
        <f t="shared" si="54"/>
        <v>0</v>
      </c>
      <c r="BK104" s="467"/>
      <c r="BL104" s="467">
        <f t="shared" si="55"/>
        <v>61.6685146875</v>
      </c>
      <c r="BM104" s="467">
        <f t="shared" si="56"/>
        <v>0</v>
      </c>
      <c r="BN104" s="467"/>
      <c r="BO104" s="467"/>
      <c r="BP104" s="467"/>
      <c r="BQ104" s="467"/>
      <c r="BR104" s="467"/>
      <c r="BS104" s="467"/>
      <c r="BT104" s="467"/>
      <c r="BU104" s="467"/>
      <c r="BV104" s="467"/>
      <c r="BW104" s="467"/>
      <c r="BX104" s="467"/>
      <c r="BY104" s="467"/>
      <c r="BZ104" s="467"/>
      <c r="CA104" s="467"/>
      <c r="CB104" s="467"/>
      <c r="CC104" s="467"/>
      <c r="CD104" s="467"/>
      <c r="CE104" s="467"/>
      <c r="CF104" s="467"/>
      <c r="CG104" s="467"/>
      <c r="CH104" s="467"/>
      <c r="CI104" s="467"/>
      <c r="CJ104" s="467"/>
      <c r="CK104" s="467"/>
      <c r="CL104" s="467">
        <f t="shared" si="57"/>
        <v>0</v>
      </c>
      <c r="CM104" s="467">
        <f t="shared" si="58"/>
        <v>0</v>
      </c>
      <c r="CN104" s="467">
        <f t="shared" si="59"/>
        <v>0</v>
      </c>
      <c r="CO104" s="462"/>
      <c r="CP104" s="462"/>
      <c r="CQ104" s="457"/>
      <c r="CR104" s="457"/>
      <c r="CS104" s="457"/>
    </row>
    <row r="105" spans="1:97" s="472" customFormat="1" hidden="1">
      <c r="A105" s="469"/>
      <c r="B105" s="465" t="s">
        <v>344</v>
      </c>
      <c r="C105" s="466">
        <v>5.45</v>
      </c>
      <c r="D105" s="467">
        <f t="shared" si="38"/>
        <v>168.78513750000002</v>
      </c>
      <c r="E105" s="467">
        <f t="shared" si="31"/>
        <v>210.98142187500002</v>
      </c>
      <c r="F105" s="467"/>
      <c r="G105" s="467">
        <f t="shared" si="32"/>
        <v>168.78513750000002</v>
      </c>
      <c r="H105" s="467">
        <f t="shared" si="39"/>
        <v>0</v>
      </c>
      <c r="I105" s="467"/>
      <c r="J105" s="467">
        <f t="shared" si="33"/>
        <v>84.392568750000009</v>
      </c>
      <c r="K105" s="467">
        <f t="shared" si="40"/>
        <v>0</v>
      </c>
      <c r="L105" s="467"/>
      <c r="M105" s="467">
        <f t="shared" si="34"/>
        <v>50.635541250000003</v>
      </c>
      <c r="N105" s="467">
        <f t="shared" si="41"/>
        <v>0</v>
      </c>
      <c r="O105" s="467"/>
      <c r="P105" s="467">
        <f t="shared" si="42"/>
        <v>168.78513750000002</v>
      </c>
      <c r="Q105" s="467">
        <f t="shared" si="43"/>
        <v>0</v>
      </c>
      <c r="R105" s="467"/>
      <c r="S105" s="467">
        <f t="shared" si="44"/>
        <v>84.392568750000009</v>
      </c>
      <c r="T105" s="467">
        <f t="shared" si="45"/>
        <v>0</v>
      </c>
      <c r="U105" s="467"/>
      <c r="V105" s="467">
        <f t="shared" si="46"/>
        <v>50.635541250000003</v>
      </c>
      <c r="W105" s="467">
        <f t="shared" si="47"/>
        <v>0</v>
      </c>
      <c r="X105" s="467"/>
      <c r="Y105" s="467"/>
      <c r="Z105" s="467"/>
      <c r="AA105" s="467"/>
      <c r="AB105" s="467"/>
      <c r="AC105" s="467"/>
      <c r="AD105" s="467"/>
      <c r="AE105" s="467"/>
      <c r="AF105" s="467"/>
      <c r="AG105" s="467"/>
      <c r="AH105" s="467"/>
      <c r="AI105" s="467"/>
      <c r="AJ105" s="467"/>
      <c r="AK105" s="467"/>
      <c r="AL105" s="467"/>
      <c r="AM105" s="467"/>
      <c r="AN105" s="467"/>
      <c r="AO105" s="467"/>
      <c r="AP105" s="467"/>
      <c r="AQ105" s="467"/>
      <c r="AR105" s="467"/>
      <c r="AS105" s="467"/>
      <c r="AT105" s="467"/>
      <c r="AU105" s="467"/>
      <c r="AV105" s="467"/>
      <c r="AW105" s="467">
        <f t="shared" si="35"/>
        <v>210.98142187500002</v>
      </c>
      <c r="AX105" s="467">
        <f t="shared" si="48"/>
        <v>0</v>
      </c>
      <c r="AY105" s="467"/>
      <c r="AZ105" s="467">
        <f t="shared" si="36"/>
        <v>105.49071093750001</v>
      </c>
      <c r="BA105" s="467">
        <f t="shared" si="49"/>
        <v>0</v>
      </c>
      <c r="BB105" s="467"/>
      <c r="BC105" s="467">
        <f t="shared" si="37"/>
        <v>63.294426562500007</v>
      </c>
      <c r="BD105" s="467">
        <f t="shared" si="50"/>
        <v>0</v>
      </c>
      <c r="BE105" s="467"/>
      <c r="BF105" s="467">
        <f t="shared" si="51"/>
        <v>210.98142187500002</v>
      </c>
      <c r="BG105" s="467">
        <f t="shared" si="52"/>
        <v>0</v>
      </c>
      <c r="BH105" s="467"/>
      <c r="BI105" s="467">
        <f t="shared" si="53"/>
        <v>105.49071093750001</v>
      </c>
      <c r="BJ105" s="467">
        <f t="shared" si="54"/>
        <v>0</v>
      </c>
      <c r="BK105" s="467"/>
      <c r="BL105" s="467">
        <f t="shared" si="55"/>
        <v>63.294426562500007</v>
      </c>
      <c r="BM105" s="467">
        <f t="shared" si="56"/>
        <v>0</v>
      </c>
      <c r="BN105" s="467"/>
      <c r="BO105" s="467"/>
      <c r="BP105" s="467"/>
      <c r="BQ105" s="467"/>
      <c r="BR105" s="467"/>
      <c r="BS105" s="467"/>
      <c r="BT105" s="467"/>
      <c r="BU105" s="467"/>
      <c r="BV105" s="467"/>
      <c r="BW105" s="467"/>
      <c r="BX105" s="467"/>
      <c r="BY105" s="467"/>
      <c r="BZ105" s="467"/>
      <c r="CA105" s="467"/>
      <c r="CB105" s="467"/>
      <c r="CC105" s="467"/>
      <c r="CD105" s="467"/>
      <c r="CE105" s="467"/>
      <c r="CF105" s="467"/>
      <c r="CG105" s="467"/>
      <c r="CH105" s="467"/>
      <c r="CI105" s="467"/>
      <c r="CJ105" s="467"/>
      <c r="CK105" s="467"/>
      <c r="CL105" s="467">
        <f t="shared" si="57"/>
        <v>0</v>
      </c>
      <c r="CM105" s="467">
        <f t="shared" si="58"/>
        <v>0</v>
      </c>
      <c r="CN105" s="467">
        <f t="shared" si="59"/>
        <v>0</v>
      </c>
      <c r="CO105" s="462"/>
      <c r="CP105" s="462"/>
      <c r="CQ105" s="457"/>
      <c r="CR105" s="457"/>
      <c r="CS105" s="457"/>
    </row>
    <row r="106" spans="1:97" s="472" customFormat="1" hidden="1">
      <c r="A106" s="469"/>
      <c r="B106" s="465" t="s">
        <v>345</v>
      </c>
      <c r="C106" s="466">
        <v>5.61</v>
      </c>
      <c r="D106" s="467">
        <f t="shared" si="38"/>
        <v>173.74029750000003</v>
      </c>
      <c r="E106" s="467">
        <f t="shared" si="31"/>
        <v>217.17537187500002</v>
      </c>
      <c r="F106" s="467"/>
      <c r="G106" s="467">
        <f t="shared" si="32"/>
        <v>173.74029750000003</v>
      </c>
      <c r="H106" s="467">
        <f t="shared" si="39"/>
        <v>0</v>
      </c>
      <c r="I106" s="467"/>
      <c r="J106" s="467">
        <f t="shared" si="33"/>
        <v>86.870148750000013</v>
      </c>
      <c r="K106" s="467">
        <f t="shared" si="40"/>
        <v>0</v>
      </c>
      <c r="L106" s="467"/>
      <c r="M106" s="467">
        <f t="shared" si="34"/>
        <v>52.122089250000009</v>
      </c>
      <c r="N106" s="467">
        <f t="shared" si="41"/>
        <v>0</v>
      </c>
      <c r="O106" s="467"/>
      <c r="P106" s="467">
        <f t="shared" si="42"/>
        <v>173.74029750000003</v>
      </c>
      <c r="Q106" s="467">
        <f t="shared" si="43"/>
        <v>0</v>
      </c>
      <c r="R106" s="467"/>
      <c r="S106" s="467">
        <f t="shared" si="44"/>
        <v>86.870148750000013</v>
      </c>
      <c r="T106" s="467">
        <f t="shared" si="45"/>
        <v>0</v>
      </c>
      <c r="U106" s="467"/>
      <c r="V106" s="467">
        <f t="shared" si="46"/>
        <v>52.122089250000009</v>
      </c>
      <c r="W106" s="467">
        <f t="shared" si="47"/>
        <v>0</v>
      </c>
      <c r="X106" s="467"/>
      <c r="Y106" s="467"/>
      <c r="Z106" s="467"/>
      <c r="AA106" s="467"/>
      <c r="AB106" s="467"/>
      <c r="AC106" s="467"/>
      <c r="AD106" s="467"/>
      <c r="AE106" s="467"/>
      <c r="AF106" s="467"/>
      <c r="AG106" s="467"/>
      <c r="AH106" s="467"/>
      <c r="AI106" s="467"/>
      <c r="AJ106" s="467"/>
      <c r="AK106" s="467"/>
      <c r="AL106" s="467"/>
      <c r="AM106" s="467"/>
      <c r="AN106" s="467"/>
      <c r="AO106" s="467"/>
      <c r="AP106" s="467"/>
      <c r="AQ106" s="467"/>
      <c r="AR106" s="467"/>
      <c r="AS106" s="467"/>
      <c r="AT106" s="467"/>
      <c r="AU106" s="467"/>
      <c r="AV106" s="467"/>
      <c r="AW106" s="467">
        <f t="shared" si="35"/>
        <v>217.17537187500002</v>
      </c>
      <c r="AX106" s="467">
        <f t="shared" si="48"/>
        <v>0</v>
      </c>
      <c r="AY106" s="467"/>
      <c r="AZ106" s="467">
        <f t="shared" si="36"/>
        <v>108.58768593750001</v>
      </c>
      <c r="BA106" s="467">
        <f t="shared" si="49"/>
        <v>0</v>
      </c>
      <c r="BB106" s="467"/>
      <c r="BC106" s="467">
        <f t="shared" si="37"/>
        <v>65.152611562499999</v>
      </c>
      <c r="BD106" s="467">
        <f t="shared" si="50"/>
        <v>0</v>
      </c>
      <c r="BE106" s="467"/>
      <c r="BF106" s="467">
        <f t="shared" si="51"/>
        <v>217.17537187500002</v>
      </c>
      <c r="BG106" s="467">
        <f t="shared" si="52"/>
        <v>0</v>
      </c>
      <c r="BH106" s="467"/>
      <c r="BI106" s="467">
        <f t="shared" si="53"/>
        <v>108.58768593750001</v>
      </c>
      <c r="BJ106" s="467">
        <f t="shared" si="54"/>
        <v>0</v>
      </c>
      <c r="BK106" s="467"/>
      <c r="BL106" s="467">
        <f t="shared" si="55"/>
        <v>65.152611562499999</v>
      </c>
      <c r="BM106" s="467">
        <f t="shared" si="56"/>
        <v>0</v>
      </c>
      <c r="BN106" s="467"/>
      <c r="BO106" s="467"/>
      <c r="BP106" s="467"/>
      <c r="BQ106" s="467"/>
      <c r="BR106" s="467"/>
      <c r="BS106" s="467"/>
      <c r="BT106" s="467"/>
      <c r="BU106" s="467"/>
      <c r="BV106" s="467"/>
      <c r="BW106" s="467"/>
      <c r="BX106" s="467"/>
      <c r="BY106" s="467"/>
      <c r="BZ106" s="467"/>
      <c r="CA106" s="467"/>
      <c r="CB106" s="467"/>
      <c r="CC106" s="467"/>
      <c r="CD106" s="467"/>
      <c r="CE106" s="467"/>
      <c r="CF106" s="467"/>
      <c r="CG106" s="467"/>
      <c r="CH106" s="467"/>
      <c r="CI106" s="467"/>
      <c r="CJ106" s="467"/>
      <c r="CK106" s="467"/>
      <c r="CL106" s="467">
        <f t="shared" si="57"/>
        <v>0</v>
      </c>
      <c r="CM106" s="467">
        <f t="shared" si="58"/>
        <v>0</v>
      </c>
      <c r="CN106" s="467">
        <f t="shared" si="59"/>
        <v>0</v>
      </c>
      <c r="CO106" s="462"/>
      <c r="CP106" s="462"/>
      <c r="CQ106" s="457"/>
      <c r="CR106" s="457"/>
      <c r="CS106" s="457"/>
    </row>
    <row r="107" spans="1:97" s="472" customFormat="1" hidden="1">
      <c r="A107" s="469"/>
      <c r="B107" s="465" t="s">
        <v>346</v>
      </c>
      <c r="C107" s="466">
        <v>5.77</v>
      </c>
      <c r="D107" s="467">
        <f t="shared" si="38"/>
        <v>178.6954575</v>
      </c>
      <c r="E107" s="467">
        <f t="shared" si="31"/>
        <v>223.369321875</v>
      </c>
      <c r="F107" s="467"/>
      <c r="G107" s="467">
        <f t="shared" si="32"/>
        <v>178.6954575</v>
      </c>
      <c r="H107" s="467">
        <f t="shared" si="39"/>
        <v>0</v>
      </c>
      <c r="I107" s="467"/>
      <c r="J107" s="467">
        <f t="shared" si="33"/>
        <v>89.347728750000002</v>
      </c>
      <c r="K107" s="467">
        <f t="shared" si="40"/>
        <v>0</v>
      </c>
      <c r="L107" s="467"/>
      <c r="M107" s="467">
        <f t="shared" si="34"/>
        <v>53.608637250000001</v>
      </c>
      <c r="N107" s="467">
        <f t="shared" si="41"/>
        <v>0</v>
      </c>
      <c r="O107" s="467"/>
      <c r="P107" s="467">
        <f t="shared" si="42"/>
        <v>178.6954575</v>
      </c>
      <c r="Q107" s="467">
        <f t="shared" si="43"/>
        <v>0</v>
      </c>
      <c r="R107" s="467"/>
      <c r="S107" s="467">
        <f t="shared" si="44"/>
        <v>89.347728750000002</v>
      </c>
      <c r="T107" s="467">
        <f t="shared" si="45"/>
        <v>0</v>
      </c>
      <c r="U107" s="467"/>
      <c r="V107" s="467">
        <f t="shared" si="46"/>
        <v>53.608637250000001</v>
      </c>
      <c r="W107" s="467">
        <f t="shared" si="47"/>
        <v>0</v>
      </c>
      <c r="X107" s="467"/>
      <c r="Y107" s="467"/>
      <c r="Z107" s="467"/>
      <c r="AA107" s="467"/>
      <c r="AB107" s="467"/>
      <c r="AC107" s="467"/>
      <c r="AD107" s="467"/>
      <c r="AE107" s="467"/>
      <c r="AF107" s="467"/>
      <c r="AG107" s="467"/>
      <c r="AH107" s="467"/>
      <c r="AI107" s="467"/>
      <c r="AJ107" s="467"/>
      <c r="AK107" s="467"/>
      <c r="AL107" s="467"/>
      <c r="AM107" s="467"/>
      <c r="AN107" s="467"/>
      <c r="AO107" s="467"/>
      <c r="AP107" s="467"/>
      <c r="AQ107" s="467"/>
      <c r="AR107" s="467"/>
      <c r="AS107" s="467"/>
      <c r="AT107" s="467"/>
      <c r="AU107" s="467"/>
      <c r="AV107" s="467"/>
      <c r="AW107" s="467">
        <f t="shared" si="35"/>
        <v>223.369321875</v>
      </c>
      <c r="AX107" s="467">
        <f t="shared" si="48"/>
        <v>0</v>
      </c>
      <c r="AY107" s="467"/>
      <c r="AZ107" s="467">
        <f t="shared" si="36"/>
        <v>111.6846609375</v>
      </c>
      <c r="BA107" s="467">
        <f t="shared" si="49"/>
        <v>0</v>
      </c>
      <c r="BB107" s="467"/>
      <c r="BC107" s="467">
        <f t="shared" si="37"/>
        <v>67.010796562499991</v>
      </c>
      <c r="BD107" s="467">
        <f t="shared" si="50"/>
        <v>0</v>
      </c>
      <c r="BE107" s="467"/>
      <c r="BF107" s="467">
        <f t="shared" si="51"/>
        <v>223.369321875</v>
      </c>
      <c r="BG107" s="467">
        <f t="shared" si="52"/>
        <v>0</v>
      </c>
      <c r="BH107" s="467"/>
      <c r="BI107" s="467">
        <f t="shared" si="53"/>
        <v>111.6846609375</v>
      </c>
      <c r="BJ107" s="467">
        <f t="shared" si="54"/>
        <v>0</v>
      </c>
      <c r="BK107" s="467"/>
      <c r="BL107" s="467">
        <f t="shared" si="55"/>
        <v>67.010796562499991</v>
      </c>
      <c r="BM107" s="467">
        <f t="shared" si="56"/>
        <v>0</v>
      </c>
      <c r="BN107" s="467"/>
      <c r="BO107" s="467"/>
      <c r="BP107" s="467"/>
      <c r="BQ107" s="467"/>
      <c r="BR107" s="467"/>
      <c r="BS107" s="467"/>
      <c r="BT107" s="467"/>
      <c r="BU107" s="467"/>
      <c r="BV107" s="467"/>
      <c r="BW107" s="467"/>
      <c r="BX107" s="467"/>
      <c r="BY107" s="467"/>
      <c r="BZ107" s="467"/>
      <c r="CA107" s="467"/>
      <c r="CB107" s="467"/>
      <c r="CC107" s="467"/>
      <c r="CD107" s="467"/>
      <c r="CE107" s="467"/>
      <c r="CF107" s="467"/>
      <c r="CG107" s="467"/>
      <c r="CH107" s="467"/>
      <c r="CI107" s="467"/>
      <c r="CJ107" s="467"/>
      <c r="CK107" s="467"/>
      <c r="CL107" s="467">
        <f t="shared" si="57"/>
        <v>0</v>
      </c>
      <c r="CM107" s="467">
        <f t="shared" si="58"/>
        <v>0</v>
      </c>
      <c r="CN107" s="467">
        <f t="shared" si="59"/>
        <v>0</v>
      </c>
      <c r="CO107" s="462"/>
      <c r="CP107" s="462"/>
      <c r="CQ107" s="457"/>
      <c r="CR107" s="457"/>
      <c r="CS107" s="457"/>
    </row>
    <row r="108" spans="1:97" s="472" customFormat="1" hidden="1">
      <c r="A108" s="464"/>
      <c r="B108" s="465" t="s">
        <v>53</v>
      </c>
      <c r="C108" s="466">
        <v>4.54</v>
      </c>
      <c r="D108" s="467">
        <f t="shared" si="38"/>
        <v>140.602665</v>
      </c>
      <c r="E108" s="467">
        <f t="shared" si="31"/>
        <v>175.75333125</v>
      </c>
      <c r="F108" s="467"/>
      <c r="G108" s="467">
        <f t="shared" si="32"/>
        <v>140.602665</v>
      </c>
      <c r="H108" s="467">
        <f t="shared" si="39"/>
        <v>0</v>
      </c>
      <c r="I108" s="467"/>
      <c r="J108" s="467">
        <f t="shared" si="33"/>
        <v>70.301332500000001</v>
      </c>
      <c r="K108" s="467">
        <f t="shared" si="40"/>
        <v>0</v>
      </c>
      <c r="L108" s="467"/>
      <c r="M108" s="467">
        <f t="shared" si="34"/>
        <v>42.180799499999999</v>
      </c>
      <c r="N108" s="467">
        <f t="shared" si="41"/>
        <v>0</v>
      </c>
      <c r="O108" s="467"/>
      <c r="P108" s="467">
        <f t="shared" si="42"/>
        <v>140.602665</v>
      </c>
      <c r="Q108" s="467">
        <f t="shared" si="43"/>
        <v>0</v>
      </c>
      <c r="R108" s="467"/>
      <c r="S108" s="467">
        <f t="shared" si="44"/>
        <v>70.301332500000001</v>
      </c>
      <c r="T108" s="467">
        <f t="shared" si="45"/>
        <v>0</v>
      </c>
      <c r="U108" s="467"/>
      <c r="V108" s="467">
        <f t="shared" si="46"/>
        <v>42.180799499999999</v>
      </c>
      <c r="W108" s="467">
        <f t="shared" si="47"/>
        <v>0</v>
      </c>
      <c r="X108" s="467"/>
      <c r="Y108" s="467"/>
      <c r="Z108" s="467"/>
      <c r="AA108" s="467"/>
      <c r="AB108" s="467"/>
      <c r="AC108" s="467"/>
      <c r="AD108" s="467"/>
      <c r="AE108" s="467"/>
      <c r="AF108" s="467"/>
      <c r="AG108" s="467"/>
      <c r="AH108" s="467"/>
      <c r="AI108" s="467"/>
      <c r="AJ108" s="467"/>
      <c r="AK108" s="467"/>
      <c r="AL108" s="467"/>
      <c r="AM108" s="467"/>
      <c r="AN108" s="467"/>
      <c r="AO108" s="467"/>
      <c r="AP108" s="467"/>
      <c r="AQ108" s="467"/>
      <c r="AR108" s="467"/>
      <c r="AS108" s="467"/>
      <c r="AT108" s="467"/>
      <c r="AU108" s="467"/>
      <c r="AV108" s="467"/>
      <c r="AW108" s="467">
        <f t="shared" si="35"/>
        <v>175.75333125</v>
      </c>
      <c r="AX108" s="467">
        <f t="shared" si="48"/>
        <v>0</v>
      </c>
      <c r="AY108" s="467"/>
      <c r="AZ108" s="467">
        <f t="shared" si="36"/>
        <v>87.876665625000001</v>
      </c>
      <c r="BA108" s="467">
        <f t="shared" si="49"/>
        <v>0</v>
      </c>
      <c r="BB108" s="467"/>
      <c r="BC108" s="467">
        <f t="shared" si="37"/>
        <v>52.725999375000001</v>
      </c>
      <c r="BD108" s="467">
        <f t="shared" si="50"/>
        <v>0</v>
      </c>
      <c r="BE108" s="467"/>
      <c r="BF108" s="467">
        <f t="shared" si="51"/>
        <v>175.75333125</v>
      </c>
      <c r="BG108" s="467">
        <f t="shared" si="52"/>
        <v>0</v>
      </c>
      <c r="BH108" s="467"/>
      <c r="BI108" s="467">
        <f t="shared" si="53"/>
        <v>87.876665625000001</v>
      </c>
      <c r="BJ108" s="467">
        <f t="shared" si="54"/>
        <v>0</v>
      </c>
      <c r="BK108" s="467"/>
      <c r="BL108" s="467">
        <f t="shared" si="55"/>
        <v>52.725999375000001</v>
      </c>
      <c r="BM108" s="467">
        <f t="shared" si="56"/>
        <v>0</v>
      </c>
      <c r="BN108" s="467"/>
      <c r="BO108" s="467"/>
      <c r="BP108" s="467"/>
      <c r="BQ108" s="467"/>
      <c r="BR108" s="467"/>
      <c r="BS108" s="467"/>
      <c r="BT108" s="467"/>
      <c r="BU108" s="467"/>
      <c r="BV108" s="467"/>
      <c r="BW108" s="467"/>
      <c r="BX108" s="467"/>
      <c r="BY108" s="467"/>
      <c r="BZ108" s="467"/>
      <c r="CA108" s="467"/>
      <c r="CB108" s="467"/>
      <c r="CC108" s="467"/>
      <c r="CD108" s="467"/>
      <c r="CE108" s="467"/>
      <c r="CF108" s="467"/>
      <c r="CG108" s="467"/>
      <c r="CH108" s="467"/>
      <c r="CI108" s="467"/>
      <c r="CJ108" s="467"/>
      <c r="CK108" s="467"/>
      <c r="CL108" s="467">
        <f t="shared" si="57"/>
        <v>0</v>
      </c>
      <c r="CM108" s="467">
        <f t="shared" si="58"/>
        <v>0</v>
      </c>
      <c r="CN108" s="467">
        <f t="shared" si="59"/>
        <v>0</v>
      </c>
      <c r="CO108" s="462"/>
      <c r="CP108" s="462"/>
      <c r="CQ108" s="457"/>
      <c r="CR108" s="457"/>
      <c r="CS108" s="457"/>
    </row>
    <row r="109" spans="1:97" s="472" customFormat="1" hidden="1">
      <c r="A109" s="469"/>
      <c r="B109" s="465" t="s">
        <v>340</v>
      </c>
      <c r="C109" s="466">
        <v>4.68</v>
      </c>
      <c r="D109" s="467">
        <f t="shared" si="38"/>
        <v>144.93842999999998</v>
      </c>
      <c r="E109" s="467">
        <f t="shared" si="31"/>
        <v>181.17303749999996</v>
      </c>
      <c r="F109" s="467"/>
      <c r="G109" s="467">
        <f t="shared" si="32"/>
        <v>144.93842999999998</v>
      </c>
      <c r="H109" s="467">
        <f t="shared" si="39"/>
        <v>0</v>
      </c>
      <c r="I109" s="467"/>
      <c r="J109" s="467">
        <f t="shared" si="33"/>
        <v>72.469214999999991</v>
      </c>
      <c r="K109" s="467">
        <f t="shared" si="40"/>
        <v>0</v>
      </c>
      <c r="L109" s="467"/>
      <c r="M109" s="467">
        <f t="shared" si="34"/>
        <v>43.481528999999995</v>
      </c>
      <c r="N109" s="467">
        <f t="shared" si="41"/>
        <v>0</v>
      </c>
      <c r="O109" s="467"/>
      <c r="P109" s="467">
        <f t="shared" si="42"/>
        <v>144.93842999999998</v>
      </c>
      <c r="Q109" s="467">
        <f t="shared" si="43"/>
        <v>0</v>
      </c>
      <c r="R109" s="467"/>
      <c r="S109" s="467">
        <f t="shared" si="44"/>
        <v>72.469214999999991</v>
      </c>
      <c r="T109" s="467">
        <f t="shared" si="45"/>
        <v>0</v>
      </c>
      <c r="U109" s="467"/>
      <c r="V109" s="467">
        <f t="shared" si="46"/>
        <v>43.481528999999995</v>
      </c>
      <c r="W109" s="467">
        <f t="shared" si="47"/>
        <v>0</v>
      </c>
      <c r="X109" s="467"/>
      <c r="Y109" s="467"/>
      <c r="Z109" s="467"/>
      <c r="AA109" s="467"/>
      <c r="AB109" s="467"/>
      <c r="AC109" s="467"/>
      <c r="AD109" s="467"/>
      <c r="AE109" s="467"/>
      <c r="AF109" s="467"/>
      <c r="AG109" s="467"/>
      <c r="AH109" s="467"/>
      <c r="AI109" s="467"/>
      <c r="AJ109" s="467"/>
      <c r="AK109" s="467"/>
      <c r="AL109" s="467"/>
      <c r="AM109" s="467"/>
      <c r="AN109" s="467"/>
      <c r="AO109" s="467"/>
      <c r="AP109" s="467"/>
      <c r="AQ109" s="467"/>
      <c r="AR109" s="467"/>
      <c r="AS109" s="467"/>
      <c r="AT109" s="467"/>
      <c r="AU109" s="467"/>
      <c r="AV109" s="467"/>
      <c r="AW109" s="467">
        <f t="shared" si="35"/>
        <v>181.17303749999996</v>
      </c>
      <c r="AX109" s="467">
        <f t="shared" si="48"/>
        <v>0</v>
      </c>
      <c r="AY109" s="467"/>
      <c r="AZ109" s="467">
        <f t="shared" si="36"/>
        <v>90.586518749999982</v>
      </c>
      <c r="BA109" s="467">
        <f t="shared" si="49"/>
        <v>0</v>
      </c>
      <c r="BB109" s="467"/>
      <c r="BC109" s="467">
        <f t="shared" si="37"/>
        <v>54.351911249999986</v>
      </c>
      <c r="BD109" s="467">
        <f t="shared" si="50"/>
        <v>0</v>
      </c>
      <c r="BE109" s="467"/>
      <c r="BF109" s="467">
        <f t="shared" si="51"/>
        <v>181.17303749999996</v>
      </c>
      <c r="BG109" s="467">
        <f t="shared" si="52"/>
        <v>0</v>
      </c>
      <c r="BH109" s="467"/>
      <c r="BI109" s="467">
        <f t="shared" si="53"/>
        <v>90.586518749999982</v>
      </c>
      <c r="BJ109" s="467">
        <f t="shared" si="54"/>
        <v>0</v>
      </c>
      <c r="BK109" s="467"/>
      <c r="BL109" s="467">
        <f t="shared" si="55"/>
        <v>54.351911249999986</v>
      </c>
      <c r="BM109" s="467">
        <f t="shared" si="56"/>
        <v>0</v>
      </c>
      <c r="BN109" s="467"/>
      <c r="BO109" s="467"/>
      <c r="BP109" s="467"/>
      <c r="BQ109" s="467"/>
      <c r="BR109" s="467"/>
      <c r="BS109" s="467"/>
      <c r="BT109" s="467"/>
      <c r="BU109" s="467"/>
      <c r="BV109" s="467"/>
      <c r="BW109" s="467"/>
      <c r="BX109" s="467"/>
      <c r="BY109" s="467"/>
      <c r="BZ109" s="467"/>
      <c r="CA109" s="467"/>
      <c r="CB109" s="467"/>
      <c r="CC109" s="467"/>
      <c r="CD109" s="467"/>
      <c r="CE109" s="467"/>
      <c r="CF109" s="467"/>
      <c r="CG109" s="467"/>
      <c r="CH109" s="467"/>
      <c r="CI109" s="467"/>
      <c r="CJ109" s="467"/>
      <c r="CK109" s="467"/>
      <c r="CL109" s="467">
        <f t="shared" si="57"/>
        <v>0</v>
      </c>
      <c r="CM109" s="467">
        <f t="shared" si="58"/>
        <v>0</v>
      </c>
      <c r="CN109" s="467">
        <f t="shared" si="59"/>
        <v>0</v>
      </c>
      <c r="CO109" s="462"/>
      <c r="CP109" s="462"/>
      <c r="CQ109" s="457"/>
      <c r="CR109" s="457"/>
      <c r="CS109" s="457"/>
    </row>
    <row r="110" spans="1:97" s="472" customFormat="1" hidden="1">
      <c r="A110" s="469"/>
      <c r="B110" s="465" t="s">
        <v>341</v>
      </c>
      <c r="C110" s="466">
        <v>4.8099999999999996</v>
      </c>
      <c r="D110" s="467">
        <f t="shared" si="38"/>
        <v>148.96449749999999</v>
      </c>
      <c r="E110" s="467">
        <f t="shared" si="31"/>
        <v>186.20562187499999</v>
      </c>
      <c r="F110" s="467"/>
      <c r="G110" s="467">
        <f t="shared" si="32"/>
        <v>148.96449749999999</v>
      </c>
      <c r="H110" s="467">
        <f t="shared" si="39"/>
        <v>0</v>
      </c>
      <c r="I110" s="467"/>
      <c r="J110" s="467">
        <f t="shared" si="33"/>
        <v>74.482248749999997</v>
      </c>
      <c r="K110" s="467">
        <f t="shared" si="40"/>
        <v>0</v>
      </c>
      <c r="L110" s="467"/>
      <c r="M110" s="467">
        <f t="shared" si="34"/>
        <v>44.689349249999999</v>
      </c>
      <c r="N110" s="467">
        <f t="shared" si="41"/>
        <v>0</v>
      </c>
      <c r="O110" s="467"/>
      <c r="P110" s="467">
        <f t="shared" si="42"/>
        <v>148.96449749999999</v>
      </c>
      <c r="Q110" s="467">
        <f t="shared" si="43"/>
        <v>0</v>
      </c>
      <c r="R110" s="467"/>
      <c r="S110" s="467">
        <f t="shared" si="44"/>
        <v>74.482248749999997</v>
      </c>
      <c r="T110" s="467">
        <f t="shared" si="45"/>
        <v>0</v>
      </c>
      <c r="U110" s="467"/>
      <c r="V110" s="467">
        <f t="shared" si="46"/>
        <v>44.689349249999999</v>
      </c>
      <c r="W110" s="467">
        <f t="shared" si="47"/>
        <v>0</v>
      </c>
      <c r="X110" s="467"/>
      <c r="Y110" s="467"/>
      <c r="Z110" s="467"/>
      <c r="AA110" s="467"/>
      <c r="AB110" s="467"/>
      <c r="AC110" s="467"/>
      <c r="AD110" s="467"/>
      <c r="AE110" s="467"/>
      <c r="AF110" s="467"/>
      <c r="AG110" s="467"/>
      <c r="AH110" s="467"/>
      <c r="AI110" s="467"/>
      <c r="AJ110" s="467"/>
      <c r="AK110" s="467"/>
      <c r="AL110" s="467"/>
      <c r="AM110" s="467"/>
      <c r="AN110" s="467"/>
      <c r="AO110" s="467"/>
      <c r="AP110" s="467"/>
      <c r="AQ110" s="467"/>
      <c r="AR110" s="467"/>
      <c r="AS110" s="467"/>
      <c r="AT110" s="467"/>
      <c r="AU110" s="467"/>
      <c r="AV110" s="467"/>
      <c r="AW110" s="467">
        <f t="shared" si="35"/>
        <v>186.20562187499999</v>
      </c>
      <c r="AX110" s="467">
        <f t="shared" si="48"/>
        <v>0</v>
      </c>
      <c r="AY110" s="467"/>
      <c r="AZ110" s="467">
        <f t="shared" si="36"/>
        <v>93.102810937499996</v>
      </c>
      <c r="BA110" s="467">
        <f t="shared" si="49"/>
        <v>0</v>
      </c>
      <c r="BB110" s="467"/>
      <c r="BC110" s="467">
        <f t="shared" si="37"/>
        <v>55.861686562499997</v>
      </c>
      <c r="BD110" s="467">
        <f t="shared" si="50"/>
        <v>0</v>
      </c>
      <c r="BE110" s="467"/>
      <c r="BF110" s="467">
        <f t="shared" si="51"/>
        <v>186.20562187499999</v>
      </c>
      <c r="BG110" s="467">
        <f t="shared" si="52"/>
        <v>0</v>
      </c>
      <c r="BH110" s="467"/>
      <c r="BI110" s="467">
        <f t="shared" si="53"/>
        <v>93.102810937499996</v>
      </c>
      <c r="BJ110" s="467">
        <f t="shared" si="54"/>
        <v>0</v>
      </c>
      <c r="BK110" s="467"/>
      <c r="BL110" s="467">
        <f t="shared" si="55"/>
        <v>55.861686562499997</v>
      </c>
      <c r="BM110" s="467">
        <f t="shared" si="56"/>
        <v>0</v>
      </c>
      <c r="BN110" s="467"/>
      <c r="BO110" s="467"/>
      <c r="BP110" s="467"/>
      <c r="BQ110" s="467"/>
      <c r="BR110" s="467"/>
      <c r="BS110" s="467"/>
      <c r="BT110" s="467"/>
      <c r="BU110" s="467"/>
      <c r="BV110" s="467"/>
      <c r="BW110" s="467"/>
      <c r="BX110" s="467"/>
      <c r="BY110" s="467"/>
      <c r="BZ110" s="467"/>
      <c r="CA110" s="467"/>
      <c r="CB110" s="467"/>
      <c r="CC110" s="467"/>
      <c r="CD110" s="467"/>
      <c r="CE110" s="467"/>
      <c r="CF110" s="467"/>
      <c r="CG110" s="467"/>
      <c r="CH110" s="467"/>
      <c r="CI110" s="467"/>
      <c r="CJ110" s="467"/>
      <c r="CK110" s="467"/>
      <c r="CL110" s="467">
        <f t="shared" si="57"/>
        <v>0</v>
      </c>
      <c r="CM110" s="467">
        <f t="shared" si="58"/>
        <v>0</v>
      </c>
      <c r="CN110" s="467">
        <f t="shared" si="59"/>
        <v>0</v>
      </c>
      <c r="CO110" s="462"/>
      <c r="CP110" s="462"/>
      <c r="CQ110" s="457"/>
      <c r="CR110" s="457"/>
      <c r="CS110" s="457"/>
    </row>
    <row r="111" spans="1:97" s="472" customFormat="1" hidden="1">
      <c r="A111" s="469"/>
      <c r="B111" s="465" t="s">
        <v>342</v>
      </c>
      <c r="C111" s="466">
        <v>4.95</v>
      </c>
      <c r="D111" s="467">
        <f t="shared" si="38"/>
        <v>153.3002625</v>
      </c>
      <c r="E111" s="467">
        <f t="shared" si="31"/>
        <v>191.62532812500001</v>
      </c>
      <c r="F111" s="467"/>
      <c r="G111" s="467">
        <f t="shared" si="32"/>
        <v>153.3002625</v>
      </c>
      <c r="H111" s="467">
        <f t="shared" si="39"/>
        <v>0</v>
      </c>
      <c r="I111" s="467"/>
      <c r="J111" s="467">
        <f t="shared" si="33"/>
        <v>76.650131250000001</v>
      </c>
      <c r="K111" s="467">
        <f t="shared" si="40"/>
        <v>0</v>
      </c>
      <c r="L111" s="467"/>
      <c r="M111" s="467">
        <f t="shared" si="34"/>
        <v>45.990078750000002</v>
      </c>
      <c r="N111" s="467">
        <f t="shared" si="41"/>
        <v>0</v>
      </c>
      <c r="O111" s="467"/>
      <c r="P111" s="467">
        <f t="shared" si="42"/>
        <v>153.3002625</v>
      </c>
      <c r="Q111" s="467">
        <f t="shared" si="43"/>
        <v>0</v>
      </c>
      <c r="R111" s="467"/>
      <c r="S111" s="467">
        <f t="shared" si="44"/>
        <v>76.650131250000001</v>
      </c>
      <c r="T111" s="467">
        <f t="shared" si="45"/>
        <v>0</v>
      </c>
      <c r="U111" s="467"/>
      <c r="V111" s="467">
        <f t="shared" si="46"/>
        <v>45.990078750000002</v>
      </c>
      <c r="W111" s="467">
        <f t="shared" si="47"/>
        <v>0</v>
      </c>
      <c r="X111" s="467"/>
      <c r="Y111" s="467"/>
      <c r="Z111" s="467"/>
      <c r="AA111" s="467"/>
      <c r="AB111" s="467"/>
      <c r="AC111" s="467"/>
      <c r="AD111" s="467"/>
      <c r="AE111" s="467"/>
      <c r="AF111" s="467"/>
      <c r="AG111" s="467"/>
      <c r="AH111" s="467"/>
      <c r="AI111" s="467"/>
      <c r="AJ111" s="467"/>
      <c r="AK111" s="467"/>
      <c r="AL111" s="467"/>
      <c r="AM111" s="467"/>
      <c r="AN111" s="467"/>
      <c r="AO111" s="467"/>
      <c r="AP111" s="467"/>
      <c r="AQ111" s="467"/>
      <c r="AR111" s="467"/>
      <c r="AS111" s="467"/>
      <c r="AT111" s="467"/>
      <c r="AU111" s="467"/>
      <c r="AV111" s="467"/>
      <c r="AW111" s="467">
        <f t="shared" si="35"/>
        <v>191.62532812500001</v>
      </c>
      <c r="AX111" s="467">
        <f t="shared" si="48"/>
        <v>0</v>
      </c>
      <c r="AY111" s="467"/>
      <c r="AZ111" s="467">
        <f t="shared" si="36"/>
        <v>95.812664062500005</v>
      </c>
      <c r="BA111" s="467">
        <f t="shared" si="49"/>
        <v>0</v>
      </c>
      <c r="BB111" s="467"/>
      <c r="BC111" s="467">
        <f t="shared" si="37"/>
        <v>57.487598437500004</v>
      </c>
      <c r="BD111" s="467">
        <f t="shared" si="50"/>
        <v>0</v>
      </c>
      <c r="BE111" s="467"/>
      <c r="BF111" s="467">
        <f t="shared" si="51"/>
        <v>191.62532812500001</v>
      </c>
      <c r="BG111" s="467">
        <f t="shared" si="52"/>
        <v>0</v>
      </c>
      <c r="BH111" s="467"/>
      <c r="BI111" s="467">
        <f t="shared" si="53"/>
        <v>95.812664062500005</v>
      </c>
      <c r="BJ111" s="467">
        <f t="shared" si="54"/>
        <v>0</v>
      </c>
      <c r="BK111" s="467"/>
      <c r="BL111" s="467">
        <f t="shared" si="55"/>
        <v>57.487598437500004</v>
      </c>
      <c r="BM111" s="467">
        <f t="shared" si="56"/>
        <v>0</v>
      </c>
      <c r="BN111" s="467"/>
      <c r="BO111" s="467"/>
      <c r="BP111" s="467"/>
      <c r="BQ111" s="467"/>
      <c r="BR111" s="467"/>
      <c r="BS111" s="467"/>
      <c r="BT111" s="467"/>
      <c r="BU111" s="467"/>
      <c r="BV111" s="467"/>
      <c r="BW111" s="467"/>
      <c r="BX111" s="467"/>
      <c r="BY111" s="467"/>
      <c r="BZ111" s="467"/>
      <c r="CA111" s="467"/>
      <c r="CB111" s="467"/>
      <c r="CC111" s="467"/>
      <c r="CD111" s="467"/>
      <c r="CE111" s="467"/>
      <c r="CF111" s="467"/>
      <c r="CG111" s="467"/>
      <c r="CH111" s="467"/>
      <c r="CI111" s="467"/>
      <c r="CJ111" s="467"/>
      <c r="CK111" s="467"/>
      <c r="CL111" s="467">
        <f t="shared" si="57"/>
        <v>0</v>
      </c>
      <c r="CM111" s="467">
        <f t="shared" si="58"/>
        <v>0</v>
      </c>
      <c r="CN111" s="467">
        <f t="shared" si="59"/>
        <v>0</v>
      </c>
      <c r="CO111" s="462"/>
      <c r="CP111" s="462"/>
      <c r="CQ111" s="457"/>
      <c r="CR111" s="457"/>
      <c r="CS111" s="457"/>
    </row>
    <row r="112" spans="1:97" s="472" customFormat="1" hidden="1">
      <c r="A112" s="469" t="s">
        <v>417</v>
      </c>
      <c r="B112" s="471" t="s">
        <v>343</v>
      </c>
      <c r="C112" s="466">
        <v>5.09</v>
      </c>
      <c r="D112" s="467">
        <f t="shared" si="38"/>
        <v>157.63602749999998</v>
      </c>
      <c r="E112" s="467">
        <f t="shared" si="31"/>
        <v>197.04503437499997</v>
      </c>
      <c r="F112" s="467"/>
      <c r="G112" s="467">
        <f t="shared" si="32"/>
        <v>157.63602749999998</v>
      </c>
      <c r="H112" s="467">
        <f t="shared" si="39"/>
        <v>0</v>
      </c>
      <c r="I112" s="467"/>
      <c r="J112" s="467">
        <f t="shared" si="33"/>
        <v>78.818013749999992</v>
      </c>
      <c r="K112" s="467">
        <f t="shared" si="40"/>
        <v>0</v>
      </c>
      <c r="L112" s="467"/>
      <c r="M112" s="467">
        <f t="shared" si="34"/>
        <v>47.290808249999991</v>
      </c>
      <c r="N112" s="467">
        <f t="shared" si="41"/>
        <v>0</v>
      </c>
      <c r="O112" s="467"/>
      <c r="P112" s="467">
        <f t="shared" si="42"/>
        <v>157.63602749999998</v>
      </c>
      <c r="Q112" s="467">
        <f t="shared" si="43"/>
        <v>0</v>
      </c>
      <c r="R112" s="467"/>
      <c r="S112" s="467">
        <f t="shared" si="44"/>
        <v>78.818013749999992</v>
      </c>
      <c r="T112" s="467">
        <f t="shared" si="45"/>
        <v>0</v>
      </c>
      <c r="U112" s="467"/>
      <c r="V112" s="467">
        <f t="shared" si="46"/>
        <v>47.290808249999991</v>
      </c>
      <c r="W112" s="467">
        <f t="shared" si="47"/>
        <v>0</v>
      </c>
      <c r="X112" s="467"/>
      <c r="Y112" s="467"/>
      <c r="Z112" s="467"/>
      <c r="AA112" s="467"/>
      <c r="AB112" s="467"/>
      <c r="AC112" s="467"/>
      <c r="AD112" s="467"/>
      <c r="AE112" s="467"/>
      <c r="AF112" s="467"/>
      <c r="AG112" s="467"/>
      <c r="AH112" s="467"/>
      <c r="AI112" s="467"/>
      <c r="AJ112" s="467"/>
      <c r="AK112" s="467"/>
      <c r="AL112" s="467"/>
      <c r="AM112" s="467"/>
      <c r="AN112" s="467"/>
      <c r="AO112" s="467"/>
      <c r="AP112" s="467"/>
      <c r="AQ112" s="467"/>
      <c r="AR112" s="467"/>
      <c r="AS112" s="467"/>
      <c r="AT112" s="467"/>
      <c r="AU112" s="467"/>
      <c r="AV112" s="467"/>
      <c r="AW112" s="467">
        <f t="shared" si="35"/>
        <v>197.04503437499997</v>
      </c>
      <c r="AX112" s="467">
        <f t="shared" si="48"/>
        <v>0</v>
      </c>
      <c r="AY112" s="467"/>
      <c r="AZ112" s="467">
        <f t="shared" si="36"/>
        <v>98.522517187499986</v>
      </c>
      <c r="BA112" s="467">
        <f t="shared" si="49"/>
        <v>0</v>
      </c>
      <c r="BB112" s="467"/>
      <c r="BC112" s="467">
        <f t="shared" si="37"/>
        <v>59.11351031249999</v>
      </c>
      <c r="BD112" s="467">
        <f t="shared" si="50"/>
        <v>0</v>
      </c>
      <c r="BE112" s="467"/>
      <c r="BF112" s="467">
        <f t="shared" si="51"/>
        <v>197.04503437499997</v>
      </c>
      <c r="BG112" s="467">
        <f t="shared" si="52"/>
        <v>0</v>
      </c>
      <c r="BH112" s="467"/>
      <c r="BI112" s="467">
        <f t="shared" si="53"/>
        <v>98.522517187499986</v>
      </c>
      <c r="BJ112" s="467">
        <f t="shared" si="54"/>
        <v>0</v>
      </c>
      <c r="BK112" s="467"/>
      <c r="BL112" s="467">
        <f t="shared" si="55"/>
        <v>59.11351031249999</v>
      </c>
      <c r="BM112" s="467">
        <f t="shared" si="56"/>
        <v>0</v>
      </c>
      <c r="BN112" s="467"/>
      <c r="BO112" s="467"/>
      <c r="BP112" s="467"/>
      <c r="BQ112" s="467"/>
      <c r="BR112" s="467"/>
      <c r="BS112" s="467"/>
      <c r="BT112" s="467"/>
      <c r="BU112" s="467"/>
      <c r="BV112" s="467"/>
      <c r="BW112" s="467"/>
      <c r="BX112" s="467"/>
      <c r="BY112" s="467"/>
      <c r="BZ112" s="467"/>
      <c r="CA112" s="467"/>
      <c r="CB112" s="467"/>
      <c r="CC112" s="467"/>
      <c r="CD112" s="467"/>
      <c r="CE112" s="467"/>
      <c r="CF112" s="467"/>
      <c r="CG112" s="467"/>
      <c r="CH112" s="467"/>
      <c r="CI112" s="467"/>
      <c r="CJ112" s="467"/>
      <c r="CK112" s="467"/>
      <c r="CL112" s="467">
        <f t="shared" si="57"/>
        <v>0</v>
      </c>
      <c r="CM112" s="467">
        <f t="shared" si="58"/>
        <v>0</v>
      </c>
      <c r="CN112" s="467">
        <f t="shared" si="59"/>
        <v>0</v>
      </c>
      <c r="CO112" s="462"/>
      <c r="CP112" s="462"/>
      <c r="CQ112" s="457"/>
      <c r="CR112" s="457"/>
      <c r="CS112" s="457"/>
    </row>
    <row r="113" spans="1:97" s="472" customFormat="1" hidden="1">
      <c r="A113" s="469"/>
      <c r="B113" s="465" t="s">
        <v>344</v>
      </c>
      <c r="C113" s="466">
        <v>5.23</v>
      </c>
      <c r="D113" s="467">
        <f t="shared" si="38"/>
        <v>161.97179250000002</v>
      </c>
      <c r="E113" s="467">
        <f t="shared" si="31"/>
        <v>202.46474062500002</v>
      </c>
      <c r="F113" s="467"/>
      <c r="G113" s="467">
        <f t="shared" si="32"/>
        <v>161.97179250000002</v>
      </c>
      <c r="H113" s="467">
        <f t="shared" si="39"/>
        <v>0</v>
      </c>
      <c r="I113" s="467"/>
      <c r="J113" s="467">
        <f t="shared" si="33"/>
        <v>80.98589625000001</v>
      </c>
      <c r="K113" s="467">
        <f t="shared" si="40"/>
        <v>0</v>
      </c>
      <c r="L113" s="467"/>
      <c r="M113" s="467">
        <f t="shared" si="34"/>
        <v>48.591537750000008</v>
      </c>
      <c r="N113" s="467">
        <f t="shared" si="41"/>
        <v>0</v>
      </c>
      <c r="O113" s="467"/>
      <c r="P113" s="467">
        <f t="shared" si="42"/>
        <v>161.97179250000002</v>
      </c>
      <c r="Q113" s="467">
        <f t="shared" si="43"/>
        <v>0</v>
      </c>
      <c r="R113" s="467"/>
      <c r="S113" s="467">
        <f t="shared" si="44"/>
        <v>80.98589625000001</v>
      </c>
      <c r="T113" s="467">
        <f t="shared" si="45"/>
        <v>0</v>
      </c>
      <c r="U113" s="467"/>
      <c r="V113" s="467">
        <f t="shared" si="46"/>
        <v>48.591537750000008</v>
      </c>
      <c r="W113" s="467">
        <f t="shared" si="47"/>
        <v>0</v>
      </c>
      <c r="X113" s="467"/>
      <c r="Y113" s="467"/>
      <c r="Z113" s="467"/>
      <c r="AA113" s="467"/>
      <c r="AB113" s="467"/>
      <c r="AC113" s="467"/>
      <c r="AD113" s="467"/>
      <c r="AE113" s="467"/>
      <c r="AF113" s="467"/>
      <c r="AG113" s="467"/>
      <c r="AH113" s="467"/>
      <c r="AI113" s="467"/>
      <c r="AJ113" s="467"/>
      <c r="AK113" s="467"/>
      <c r="AL113" s="467"/>
      <c r="AM113" s="467"/>
      <c r="AN113" s="467"/>
      <c r="AO113" s="467"/>
      <c r="AP113" s="467"/>
      <c r="AQ113" s="467"/>
      <c r="AR113" s="467"/>
      <c r="AS113" s="467"/>
      <c r="AT113" s="467"/>
      <c r="AU113" s="467"/>
      <c r="AV113" s="467"/>
      <c r="AW113" s="467">
        <f t="shared" si="35"/>
        <v>202.46474062500002</v>
      </c>
      <c r="AX113" s="467">
        <f t="shared" si="48"/>
        <v>0</v>
      </c>
      <c r="AY113" s="467"/>
      <c r="AZ113" s="467">
        <f t="shared" si="36"/>
        <v>101.23237031250001</v>
      </c>
      <c r="BA113" s="467">
        <f t="shared" si="49"/>
        <v>0</v>
      </c>
      <c r="BB113" s="467"/>
      <c r="BC113" s="467">
        <f t="shared" si="37"/>
        <v>60.739422187500004</v>
      </c>
      <c r="BD113" s="467">
        <f t="shared" si="50"/>
        <v>0</v>
      </c>
      <c r="BE113" s="467"/>
      <c r="BF113" s="467">
        <f t="shared" si="51"/>
        <v>202.46474062500002</v>
      </c>
      <c r="BG113" s="467">
        <f t="shared" si="52"/>
        <v>0</v>
      </c>
      <c r="BH113" s="467"/>
      <c r="BI113" s="467">
        <f t="shared" si="53"/>
        <v>101.23237031250001</v>
      </c>
      <c r="BJ113" s="467">
        <f t="shared" si="54"/>
        <v>0</v>
      </c>
      <c r="BK113" s="467"/>
      <c r="BL113" s="467">
        <f t="shared" si="55"/>
        <v>60.739422187500004</v>
      </c>
      <c r="BM113" s="467">
        <f t="shared" si="56"/>
        <v>0</v>
      </c>
      <c r="BN113" s="467"/>
      <c r="BO113" s="467"/>
      <c r="BP113" s="467"/>
      <c r="BQ113" s="467"/>
      <c r="BR113" s="467"/>
      <c r="BS113" s="467"/>
      <c r="BT113" s="467"/>
      <c r="BU113" s="467"/>
      <c r="BV113" s="467"/>
      <c r="BW113" s="467"/>
      <c r="BX113" s="467"/>
      <c r="BY113" s="467"/>
      <c r="BZ113" s="467"/>
      <c r="CA113" s="467"/>
      <c r="CB113" s="467"/>
      <c r="CC113" s="467"/>
      <c r="CD113" s="467"/>
      <c r="CE113" s="467"/>
      <c r="CF113" s="467"/>
      <c r="CG113" s="467"/>
      <c r="CH113" s="467"/>
      <c r="CI113" s="467"/>
      <c r="CJ113" s="467"/>
      <c r="CK113" s="467"/>
      <c r="CL113" s="467">
        <f t="shared" si="57"/>
        <v>0</v>
      </c>
      <c r="CM113" s="467">
        <f t="shared" si="58"/>
        <v>0</v>
      </c>
      <c r="CN113" s="467">
        <f t="shared" si="59"/>
        <v>0</v>
      </c>
      <c r="CO113" s="462"/>
      <c r="CP113" s="462"/>
      <c r="CQ113" s="457"/>
      <c r="CR113" s="457"/>
      <c r="CS113" s="457"/>
    </row>
    <row r="114" spans="1:97" s="472" customFormat="1" hidden="1">
      <c r="A114" s="469"/>
      <c r="B114" s="465" t="s">
        <v>345</v>
      </c>
      <c r="C114" s="466">
        <v>5.38</v>
      </c>
      <c r="D114" s="467">
        <f t="shared" si="38"/>
        <v>166.617255</v>
      </c>
      <c r="E114" s="467">
        <f t="shared" si="31"/>
        <v>208.27156875</v>
      </c>
      <c r="F114" s="467"/>
      <c r="G114" s="467">
        <f t="shared" si="32"/>
        <v>166.617255</v>
      </c>
      <c r="H114" s="467">
        <f t="shared" si="39"/>
        <v>0</v>
      </c>
      <c r="I114" s="467"/>
      <c r="J114" s="467">
        <f t="shared" si="33"/>
        <v>83.3086275</v>
      </c>
      <c r="K114" s="467">
        <f t="shared" si="40"/>
        <v>0</v>
      </c>
      <c r="L114" s="467"/>
      <c r="M114" s="467">
        <f t="shared" si="34"/>
        <v>49.985176500000001</v>
      </c>
      <c r="N114" s="467">
        <f t="shared" si="41"/>
        <v>0</v>
      </c>
      <c r="O114" s="467"/>
      <c r="P114" s="467">
        <f t="shared" si="42"/>
        <v>166.617255</v>
      </c>
      <c r="Q114" s="467">
        <f t="shared" si="43"/>
        <v>0</v>
      </c>
      <c r="R114" s="467"/>
      <c r="S114" s="467">
        <f t="shared" si="44"/>
        <v>83.3086275</v>
      </c>
      <c r="T114" s="467">
        <f t="shared" si="45"/>
        <v>0</v>
      </c>
      <c r="U114" s="467"/>
      <c r="V114" s="467">
        <f t="shared" si="46"/>
        <v>49.985176500000001</v>
      </c>
      <c r="W114" s="467">
        <f t="shared" si="47"/>
        <v>0</v>
      </c>
      <c r="X114" s="467"/>
      <c r="Y114" s="467"/>
      <c r="Z114" s="467"/>
      <c r="AA114" s="467"/>
      <c r="AB114" s="467"/>
      <c r="AC114" s="467"/>
      <c r="AD114" s="467"/>
      <c r="AE114" s="467"/>
      <c r="AF114" s="467"/>
      <c r="AG114" s="467"/>
      <c r="AH114" s="467"/>
      <c r="AI114" s="467"/>
      <c r="AJ114" s="467"/>
      <c r="AK114" s="467"/>
      <c r="AL114" s="467"/>
      <c r="AM114" s="467"/>
      <c r="AN114" s="467"/>
      <c r="AO114" s="467"/>
      <c r="AP114" s="467"/>
      <c r="AQ114" s="467"/>
      <c r="AR114" s="467"/>
      <c r="AS114" s="467"/>
      <c r="AT114" s="467"/>
      <c r="AU114" s="467"/>
      <c r="AV114" s="467"/>
      <c r="AW114" s="467">
        <f t="shared" si="35"/>
        <v>208.27156875</v>
      </c>
      <c r="AX114" s="467">
        <f t="shared" si="48"/>
        <v>0</v>
      </c>
      <c r="AY114" s="467"/>
      <c r="AZ114" s="467">
        <f t="shared" si="36"/>
        <v>104.135784375</v>
      </c>
      <c r="BA114" s="467">
        <f t="shared" si="49"/>
        <v>0</v>
      </c>
      <c r="BB114" s="467"/>
      <c r="BC114" s="467">
        <f t="shared" si="37"/>
        <v>62.481470625</v>
      </c>
      <c r="BD114" s="467">
        <f t="shared" si="50"/>
        <v>0</v>
      </c>
      <c r="BE114" s="467"/>
      <c r="BF114" s="467">
        <f t="shared" si="51"/>
        <v>208.27156875</v>
      </c>
      <c r="BG114" s="467">
        <f t="shared" si="52"/>
        <v>0</v>
      </c>
      <c r="BH114" s="467"/>
      <c r="BI114" s="467">
        <f t="shared" si="53"/>
        <v>104.135784375</v>
      </c>
      <c r="BJ114" s="467">
        <f t="shared" si="54"/>
        <v>0</v>
      </c>
      <c r="BK114" s="467"/>
      <c r="BL114" s="467">
        <f t="shared" si="55"/>
        <v>62.481470625</v>
      </c>
      <c r="BM114" s="467">
        <f t="shared" si="56"/>
        <v>0</v>
      </c>
      <c r="BN114" s="467"/>
      <c r="BO114" s="467"/>
      <c r="BP114" s="467"/>
      <c r="BQ114" s="467"/>
      <c r="BR114" s="467"/>
      <c r="BS114" s="467"/>
      <c r="BT114" s="467"/>
      <c r="BU114" s="467"/>
      <c r="BV114" s="467"/>
      <c r="BW114" s="467"/>
      <c r="BX114" s="467"/>
      <c r="BY114" s="467"/>
      <c r="BZ114" s="467"/>
      <c r="CA114" s="467"/>
      <c r="CB114" s="467"/>
      <c r="CC114" s="467"/>
      <c r="CD114" s="467"/>
      <c r="CE114" s="467"/>
      <c r="CF114" s="467"/>
      <c r="CG114" s="467"/>
      <c r="CH114" s="467"/>
      <c r="CI114" s="467"/>
      <c r="CJ114" s="467"/>
      <c r="CK114" s="467"/>
      <c r="CL114" s="467">
        <f t="shared" si="57"/>
        <v>0</v>
      </c>
      <c r="CM114" s="467">
        <f t="shared" si="58"/>
        <v>0</v>
      </c>
      <c r="CN114" s="467">
        <f t="shared" si="59"/>
        <v>0</v>
      </c>
      <c r="CO114" s="462"/>
      <c r="CP114" s="462"/>
      <c r="CQ114" s="457"/>
      <c r="CR114" s="457"/>
      <c r="CS114" s="457"/>
    </row>
    <row r="115" spans="1:97" s="472" customFormat="1" hidden="1">
      <c r="A115" s="469"/>
      <c r="B115" s="465" t="s">
        <v>346</v>
      </c>
      <c r="C115" s="466">
        <v>5.53</v>
      </c>
      <c r="D115" s="467">
        <f t="shared" si="38"/>
        <v>171.26271750000001</v>
      </c>
      <c r="E115" s="467">
        <f t="shared" si="31"/>
        <v>214.07839687500001</v>
      </c>
      <c r="F115" s="467"/>
      <c r="G115" s="467">
        <f t="shared" si="32"/>
        <v>171.26271750000001</v>
      </c>
      <c r="H115" s="467">
        <f t="shared" si="39"/>
        <v>0</v>
      </c>
      <c r="I115" s="467"/>
      <c r="J115" s="467">
        <f t="shared" si="33"/>
        <v>85.631358750000004</v>
      </c>
      <c r="K115" s="467">
        <f t="shared" si="40"/>
        <v>0</v>
      </c>
      <c r="L115" s="467"/>
      <c r="M115" s="467">
        <f t="shared" si="34"/>
        <v>51.378815250000002</v>
      </c>
      <c r="N115" s="467">
        <f t="shared" si="41"/>
        <v>0</v>
      </c>
      <c r="O115" s="467"/>
      <c r="P115" s="467">
        <f t="shared" si="42"/>
        <v>171.26271750000001</v>
      </c>
      <c r="Q115" s="467">
        <f t="shared" si="43"/>
        <v>0</v>
      </c>
      <c r="R115" s="467"/>
      <c r="S115" s="467">
        <f t="shared" si="44"/>
        <v>85.631358750000004</v>
      </c>
      <c r="T115" s="467">
        <f t="shared" si="45"/>
        <v>0</v>
      </c>
      <c r="U115" s="467"/>
      <c r="V115" s="467">
        <f t="shared" si="46"/>
        <v>51.378815250000002</v>
      </c>
      <c r="W115" s="467">
        <f t="shared" si="47"/>
        <v>0</v>
      </c>
      <c r="X115" s="467"/>
      <c r="Y115" s="467"/>
      <c r="Z115" s="467"/>
      <c r="AA115" s="467"/>
      <c r="AB115" s="467"/>
      <c r="AC115" s="467"/>
      <c r="AD115" s="467"/>
      <c r="AE115" s="467"/>
      <c r="AF115" s="467"/>
      <c r="AG115" s="467"/>
      <c r="AH115" s="467"/>
      <c r="AI115" s="467"/>
      <c r="AJ115" s="467"/>
      <c r="AK115" s="467"/>
      <c r="AL115" s="467"/>
      <c r="AM115" s="467"/>
      <c r="AN115" s="467"/>
      <c r="AO115" s="467"/>
      <c r="AP115" s="467"/>
      <c r="AQ115" s="467"/>
      <c r="AR115" s="467"/>
      <c r="AS115" s="467"/>
      <c r="AT115" s="467"/>
      <c r="AU115" s="467"/>
      <c r="AV115" s="467"/>
      <c r="AW115" s="467">
        <f t="shared" si="35"/>
        <v>214.07839687500001</v>
      </c>
      <c r="AX115" s="467">
        <f t="shared" si="48"/>
        <v>0</v>
      </c>
      <c r="AY115" s="467"/>
      <c r="AZ115" s="467">
        <f t="shared" si="36"/>
        <v>107.0391984375</v>
      </c>
      <c r="BA115" s="467">
        <f t="shared" si="49"/>
        <v>0</v>
      </c>
      <c r="BB115" s="467"/>
      <c r="BC115" s="467">
        <f t="shared" si="37"/>
        <v>64.223519062500003</v>
      </c>
      <c r="BD115" s="467">
        <f t="shared" si="50"/>
        <v>0</v>
      </c>
      <c r="BE115" s="467"/>
      <c r="BF115" s="467">
        <f t="shared" si="51"/>
        <v>214.07839687500001</v>
      </c>
      <c r="BG115" s="467">
        <f t="shared" si="52"/>
        <v>0</v>
      </c>
      <c r="BH115" s="467"/>
      <c r="BI115" s="467">
        <f t="shared" si="53"/>
        <v>107.0391984375</v>
      </c>
      <c r="BJ115" s="467">
        <f t="shared" si="54"/>
        <v>0</v>
      </c>
      <c r="BK115" s="467"/>
      <c r="BL115" s="467">
        <f t="shared" si="55"/>
        <v>64.223519062500003</v>
      </c>
      <c r="BM115" s="467">
        <f t="shared" si="56"/>
        <v>0</v>
      </c>
      <c r="BN115" s="467"/>
      <c r="BO115" s="467"/>
      <c r="BP115" s="467"/>
      <c r="BQ115" s="467"/>
      <c r="BR115" s="467"/>
      <c r="BS115" s="467"/>
      <c r="BT115" s="467"/>
      <c r="BU115" s="467"/>
      <c r="BV115" s="467"/>
      <c r="BW115" s="467"/>
      <c r="BX115" s="467"/>
      <c r="BY115" s="467"/>
      <c r="BZ115" s="467"/>
      <c r="CA115" s="467"/>
      <c r="CB115" s="467"/>
      <c r="CC115" s="467"/>
      <c r="CD115" s="467"/>
      <c r="CE115" s="467"/>
      <c r="CF115" s="467"/>
      <c r="CG115" s="467"/>
      <c r="CH115" s="467"/>
      <c r="CI115" s="467"/>
      <c r="CJ115" s="467"/>
      <c r="CK115" s="467"/>
      <c r="CL115" s="467">
        <f t="shared" si="57"/>
        <v>0</v>
      </c>
      <c r="CM115" s="467">
        <f t="shared" si="58"/>
        <v>0</v>
      </c>
      <c r="CN115" s="467">
        <f t="shared" si="59"/>
        <v>0</v>
      </c>
      <c r="CO115" s="462"/>
      <c r="CP115" s="462"/>
      <c r="CQ115" s="457"/>
      <c r="CR115" s="457"/>
      <c r="CS115" s="457"/>
    </row>
    <row r="116" spans="1:97" s="472" customFormat="1" hidden="1">
      <c r="A116" s="464"/>
      <c r="B116" s="465" t="s">
        <v>53</v>
      </c>
      <c r="C116" s="466">
        <v>4.4400000000000004</v>
      </c>
      <c r="D116" s="467">
        <f t="shared" si="38"/>
        <v>137.50569000000002</v>
      </c>
      <c r="E116" s="467">
        <f t="shared" si="31"/>
        <v>171.88211250000001</v>
      </c>
      <c r="F116" s="467"/>
      <c r="G116" s="467">
        <f t="shared" si="32"/>
        <v>137.50569000000002</v>
      </c>
      <c r="H116" s="467">
        <f t="shared" si="39"/>
        <v>0</v>
      </c>
      <c r="I116" s="467"/>
      <c r="J116" s="467">
        <f t="shared" si="33"/>
        <v>68.752845000000008</v>
      </c>
      <c r="K116" s="467">
        <f t="shared" si="40"/>
        <v>0</v>
      </c>
      <c r="L116" s="467"/>
      <c r="M116" s="467">
        <f t="shared" si="34"/>
        <v>41.251707000000003</v>
      </c>
      <c r="N116" s="467">
        <f t="shared" si="41"/>
        <v>0</v>
      </c>
      <c r="O116" s="467"/>
      <c r="P116" s="467">
        <f t="shared" si="42"/>
        <v>137.50569000000002</v>
      </c>
      <c r="Q116" s="467">
        <f t="shared" si="43"/>
        <v>0</v>
      </c>
      <c r="R116" s="467"/>
      <c r="S116" s="467">
        <f t="shared" si="44"/>
        <v>68.752845000000008</v>
      </c>
      <c r="T116" s="467">
        <f t="shared" si="45"/>
        <v>0</v>
      </c>
      <c r="U116" s="467"/>
      <c r="V116" s="467">
        <f t="shared" si="46"/>
        <v>41.251707000000003</v>
      </c>
      <c r="W116" s="467">
        <f t="shared" si="47"/>
        <v>0</v>
      </c>
      <c r="X116" s="467"/>
      <c r="Y116" s="467"/>
      <c r="Z116" s="467"/>
      <c r="AA116" s="467"/>
      <c r="AB116" s="467"/>
      <c r="AC116" s="467"/>
      <c r="AD116" s="467"/>
      <c r="AE116" s="467"/>
      <c r="AF116" s="467"/>
      <c r="AG116" s="467"/>
      <c r="AH116" s="467"/>
      <c r="AI116" s="467"/>
      <c r="AJ116" s="467"/>
      <c r="AK116" s="467"/>
      <c r="AL116" s="467"/>
      <c r="AM116" s="467"/>
      <c r="AN116" s="467"/>
      <c r="AO116" s="467"/>
      <c r="AP116" s="467"/>
      <c r="AQ116" s="467"/>
      <c r="AR116" s="467"/>
      <c r="AS116" s="467"/>
      <c r="AT116" s="467"/>
      <c r="AU116" s="467"/>
      <c r="AV116" s="467"/>
      <c r="AW116" s="467">
        <f t="shared" si="35"/>
        <v>171.88211250000001</v>
      </c>
      <c r="AX116" s="467">
        <f t="shared" si="48"/>
        <v>0</v>
      </c>
      <c r="AY116" s="467"/>
      <c r="AZ116" s="467">
        <f t="shared" si="36"/>
        <v>85.941056250000003</v>
      </c>
      <c r="BA116" s="467">
        <f t="shared" si="49"/>
        <v>0</v>
      </c>
      <c r="BB116" s="467"/>
      <c r="BC116" s="467">
        <f t="shared" si="37"/>
        <v>51.564633749999999</v>
      </c>
      <c r="BD116" s="467">
        <f t="shared" si="50"/>
        <v>0</v>
      </c>
      <c r="BE116" s="467"/>
      <c r="BF116" s="467">
        <f t="shared" si="51"/>
        <v>171.88211250000001</v>
      </c>
      <c r="BG116" s="467">
        <f t="shared" si="52"/>
        <v>0</v>
      </c>
      <c r="BH116" s="467"/>
      <c r="BI116" s="467">
        <f t="shared" si="53"/>
        <v>85.941056250000003</v>
      </c>
      <c r="BJ116" s="467">
        <f t="shared" si="54"/>
        <v>0</v>
      </c>
      <c r="BK116" s="467"/>
      <c r="BL116" s="467">
        <f t="shared" si="55"/>
        <v>51.564633749999999</v>
      </c>
      <c r="BM116" s="467">
        <f t="shared" si="56"/>
        <v>0</v>
      </c>
      <c r="BN116" s="467"/>
      <c r="BO116" s="467"/>
      <c r="BP116" s="467"/>
      <c r="BQ116" s="467"/>
      <c r="BR116" s="467"/>
      <c r="BS116" s="467"/>
      <c r="BT116" s="467"/>
      <c r="BU116" s="467"/>
      <c r="BV116" s="467"/>
      <c r="BW116" s="467"/>
      <c r="BX116" s="467"/>
      <c r="BY116" s="467"/>
      <c r="BZ116" s="467"/>
      <c r="CA116" s="467"/>
      <c r="CB116" s="467"/>
      <c r="CC116" s="467"/>
      <c r="CD116" s="467"/>
      <c r="CE116" s="467"/>
      <c r="CF116" s="467"/>
      <c r="CG116" s="467"/>
      <c r="CH116" s="467"/>
      <c r="CI116" s="467"/>
      <c r="CJ116" s="467"/>
      <c r="CK116" s="467"/>
      <c r="CL116" s="467">
        <f t="shared" si="57"/>
        <v>0</v>
      </c>
      <c r="CM116" s="467">
        <f t="shared" si="58"/>
        <v>0</v>
      </c>
      <c r="CN116" s="467">
        <f t="shared" si="59"/>
        <v>0</v>
      </c>
      <c r="CO116" s="462"/>
      <c r="CP116" s="462"/>
      <c r="CQ116" s="457"/>
      <c r="CR116" s="457"/>
      <c r="CS116" s="457"/>
    </row>
    <row r="117" spans="1:97" s="472" customFormat="1" hidden="1">
      <c r="A117" s="469"/>
      <c r="B117" s="465" t="s">
        <v>340</v>
      </c>
      <c r="C117" s="466">
        <v>4.57</v>
      </c>
      <c r="D117" s="467">
        <f t="shared" si="38"/>
        <v>141.5317575</v>
      </c>
      <c r="E117" s="467">
        <f t="shared" si="31"/>
        <v>176.914696875</v>
      </c>
      <c r="F117" s="467"/>
      <c r="G117" s="467">
        <f t="shared" si="32"/>
        <v>141.5317575</v>
      </c>
      <c r="H117" s="467">
        <f t="shared" si="39"/>
        <v>0</v>
      </c>
      <c r="I117" s="467"/>
      <c r="J117" s="467">
        <f t="shared" si="33"/>
        <v>70.765878749999999</v>
      </c>
      <c r="K117" s="467">
        <f t="shared" si="40"/>
        <v>0</v>
      </c>
      <c r="L117" s="467"/>
      <c r="M117" s="467">
        <f t="shared" si="34"/>
        <v>42.459527250000001</v>
      </c>
      <c r="N117" s="467">
        <f t="shared" si="41"/>
        <v>0</v>
      </c>
      <c r="O117" s="467"/>
      <c r="P117" s="467">
        <f t="shared" si="42"/>
        <v>141.5317575</v>
      </c>
      <c r="Q117" s="467">
        <f t="shared" si="43"/>
        <v>0</v>
      </c>
      <c r="R117" s="467"/>
      <c r="S117" s="467">
        <f t="shared" si="44"/>
        <v>70.765878749999999</v>
      </c>
      <c r="T117" s="467">
        <f t="shared" si="45"/>
        <v>0</v>
      </c>
      <c r="U117" s="467"/>
      <c r="V117" s="467">
        <f t="shared" si="46"/>
        <v>42.459527250000001</v>
      </c>
      <c r="W117" s="467">
        <f t="shared" si="47"/>
        <v>0</v>
      </c>
      <c r="X117" s="467"/>
      <c r="Y117" s="467"/>
      <c r="Z117" s="467"/>
      <c r="AA117" s="467"/>
      <c r="AB117" s="467"/>
      <c r="AC117" s="467"/>
      <c r="AD117" s="467"/>
      <c r="AE117" s="467"/>
      <c r="AF117" s="467"/>
      <c r="AG117" s="467"/>
      <c r="AH117" s="467"/>
      <c r="AI117" s="467"/>
      <c r="AJ117" s="467"/>
      <c r="AK117" s="467"/>
      <c r="AL117" s="467"/>
      <c r="AM117" s="467"/>
      <c r="AN117" s="467"/>
      <c r="AO117" s="467"/>
      <c r="AP117" s="467"/>
      <c r="AQ117" s="467"/>
      <c r="AR117" s="467"/>
      <c r="AS117" s="467"/>
      <c r="AT117" s="467"/>
      <c r="AU117" s="467"/>
      <c r="AV117" s="467"/>
      <c r="AW117" s="467">
        <f t="shared" si="35"/>
        <v>176.914696875</v>
      </c>
      <c r="AX117" s="467">
        <f t="shared" si="48"/>
        <v>0</v>
      </c>
      <c r="AY117" s="467"/>
      <c r="AZ117" s="467">
        <f t="shared" si="36"/>
        <v>88.457348437500002</v>
      </c>
      <c r="BA117" s="467">
        <f t="shared" si="49"/>
        <v>0</v>
      </c>
      <c r="BB117" s="467"/>
      <c r="BC117" s="467">
        <f t="shared" si="37"/>
        <v>53.074409062500003</v>
      </c>
      <c r="BD117" s="467">
        <f t="shared" si="50"/>
        <v>0</v>
      </c>
      <c r="BE117" s="467"/>
      <c r="BF117" s="467">
        <f t="shared" si="51"/>
        <v>176.914696875</v>
      </c>
      <c r="BG117" s="467">
        <f t="shared" si="52"/>
        <v>0</v>
      </c>
      <c r="BH117" s="467"/>
      <c r="BI117" s="467">
        <f t="shared" si="53"/>
        <v>88.457348437500002</v>
      </c>
      <c r="BJ117" s="467">
        <f t="shared" si="54"/>
        <v>0</v>
      </c>
      <c r="BK117" s="467"/>
      <c r="BL117" s="467">
        <f t="shared" si="55"/>
        <v>53.074409062500003</v>
      </c>
      <c r="BM117" s="467">
        <f t="shared" si="56"/>
        <v>0</v>
      </c>
      <c r="BN117" s="467"/>
      <c r="BO117" s="467"/>
      <c r="BP117" s="467"/>
      <c r="BQ117" s="467"/>
      <c r="BR117" s="467"/>
      <c r="BS117" s="467"/>
      <c r="BT117" s="467"/>
      <c r="BU117" s="467"/>
      <c r="BV117" s="467"/>
      <c r="BW117" s="467"/>
      <c r="BX117" s="467"/>
      <c r="BY117" s="467"/>
      <c r="BZ117" s="467"/>
      <c r="CA117" s="467"/>
      <c r="CB117" s="467"/>
      <c r="CC117" s="467"/>
      <c r="CD117" s="467"/>
      <c r="CE117" s="467"/>
      <c r="CF117" s="467"/>
      <c r="CG117" s="467"/>
      <c r="CH117" s="467"/>
      <c r="CI117" s="467"/>
      <c r="CJ117" s="467"/>
      <c r="CK117" s="467"/>
      <c r="CL117" s="467">
        <f t="shared" si="57"/>
        <v>0</v>
      </c>
      <c r="CM117" s="467">
        <f t="shared" si="58"/>
        <v>0</v>
      </c>
      <c r="CN117" s="467">
        <f t="shared" si="59"/>
        <v>0</v>
      </c>
      <c r="CO117" s="462"/>
      <c r="CP117" s="462"/>
      <c r="CQ117" s="457"/>
      <c r="CR117" s="457"/>
      <c r="CS117" s="457"/>
    </row>
    <row r="118" spans="1:97" s="472" customFormat="1" hidden="1">
      <c r="A118" s="469"/>
      <c r="B118" s="465" t="s">
        <v>341</v>
      </c>
      <c r="C118" s="466">
        <v>4.7</v>
      </c>
      <c r="D118" s="467">
        <f t="shared" si="38"/>
        <v>145.55782500000001</v>
      </c>
      <c r="E118" s="467">
        <f t="shared" si="31"/>
        <v>181.94728125</v>
      </c>
      <c r="F118" s="467"/>
      <c r="G118" s="467">
        <f t="shared" si="32"/>
        <v>145.55782500000001</v>
      </c>
      <c r="H118" s="467">
        <f t="shared" si="39"/>
        <v>0</v>
      </c>
      <c r="I118" s="467"/>
      <c r="J118" s="467">
        <f t="shared" si="33"/>
        <v>72.778912500000004</v>
      </c>
      <c r="K118" s="467">
        <f t="shared" si="40"/>
        <v>0</v>
      </c>
      <c r="L118" s="467"/>
      <c r="M118" s="467">
        <f t="shared" si="34"/>
        <v>43.667347499999998</v>
      </c>
      <c r="N118" s="467">
        <f t="shared" si="41"/>
        <v>0</v>
      </c>
      <c r="O118" s="467"/>
      <c r="P118" s="467">
        <f t="shared" si="42"/>
        <v>145.55782500000001</v>
      </c>
      <c r="Q118" s="467">
        <f t="shared" si="43"/>
        <v>0</v>
      </c>
      <c r="R118" s="467"/>
      <c r="S118" s="467">
        <f t="shared" si="44"/>
        <v>72.778912500000004</v>
      </c>
      <c r="T118" s="467">
        <f t="shared" si="45"/>
        <v>0</v>
      </c>
      <c r="U118" s="467"/>
      <c r="V118" s="467">
        <f t="shared" si="46"/>
        <v>43.667347499999998</v>
      </c>
      <c r="W118" s="467">
        <f t="shared" si="47"/>
        <v>0</v>
      </c>
      <c r="X118" s="467"/>
      <c r="Y118" s="467"/>
      <c r="Z118" s="467"/>
      <c r="AA118" s="467"/>
      <c r="AB118" s="467"/>
      <c r="AC118" s="467"/>
      <c r="AD118" s="467"/>
      <c r="AE118" s="467"/>
      <c r="AF118" s="467"/>
      <c r="AG118" s="467"/>
      <c r="AH118" s="467"/>
      <c r="AI118" s="467"/>
      <c r="AJ118" s="467"/>
      <c r="AK118" s="467"/>
      <c r="AL118" s="467"/>
      <c r="AM118" s="467"/>
      <c r="AN118" s="467"/>
      <c r="AO118" s="467"/>
      <c r="AP118" s="467"/>
      <c r="AQ118" s="467"/>
      <c r="AR118" s="467"/>
      <c r="AS118" s="467"/>
      <c r="AT118" s="467"/>
      <c r="AU118" s="467"/>
      <c r="AV118" s="467"/>
      <c r="AW118" s="467">
        <f t="shared" si="35"/>
        <v>181.94728125</v>
      </c>
      <c r="AX118" s="467">
        <f t="shared" si="48"/>
        <v>0</v>
      </c>
      <c r="AY118" s="467"/>
      <c r="AZ118" s="467">
        <f t="shared" si="36"/>
        <v>90.973640625000002</v>
      </c>
      <c r="BA118" s="467">
        <f t="shared" si="49"/>
        <v>0</v>
      </c>
      <c r="BB118" s="467"/>
      <c r="BC118" s="467">
        <f t="shared" si="37"/>
        <v>54.584184375</v>
      </c>
      <c r="BD118" s="467">
        <f t="shared" si="50"/>
        <v>0</v>
      </c>
      <c r="BE118" s="467"/>
      <c r="BF118" s="467">
        <f t="shared" si="51"/>
        <v>181.94728125</v>
      </c>
      <c r="BG118" s="467">
        <f t="shared" si="52"/>
        <v>0</v>
      </c>
      <c r="BH118" s="467"/>
      <c r="BI118" s="467">
        <f t="shared" si="53"/>
        <v>90.973640625000002</v>
      </c>
      <c r="BJ118" s="467">
        <f t="shared" si="54"/>
        <v>0</v>
      </c>
      <c r="BK118" s="467"/>
      <c r="BL118" s="467">
        <f t="shared" si="55"/>
        <v>54.584184375</v>
      </c>
      <c r="BM118" s="467">
        <f t="shared" si="56"/>
        <v>0</v>
      </c>
      <c r="BN118" s="467"/>
      <c r="BO118" s="467"/>
      <c r="BP118" s="467"/>
      <c r="BQ118" s="467"/>
      <c r="BR118" s="467"/>
      <c r="BS118" s="467"/>
      <c r="BT118" s="467"/>
      <c r="BU118" s="467"/>
      <c r="BV118" s="467"/>
      <c r="BW118" s="467"/>
      <c r="BX118" s="467"/>
      <c r="BY118" s="467"/>
      <c r="BZ118" s="467"/>
      <c r="CA118" s="467"/>
      <c r="CB118" s="467"/>
      <c r="CC118" s="467"/>
      <c r="CD118" s="467"/>
      <c r="CE118" s="467"/>
      <c r="CF118" s="467"/>
      <c r="CG118" s="467"/>
      <c r="CH118" s="467"/>
      <c r="CI118" s="467"/>
      <c r="CJ118" s="467"/>
      <c r="CK118" s="467"/>
      <c r="CL118" s="467">
        <f t="shared" si="57"/>
        <v>0</v>
      </c>
      <c r="CM118" s="467">
        <f t="shared" si="58"/>
        <v>0</v>
      </c>
      <c r="CN118" s="467">
        <f t="shared" si="59"/>
        <v>0</v>
      </c>
      <c r="CO118" s="462"/>
      <c r="CP118" s="462"/>
      <c r="CQ118" s="457"/>
      <c r="CR118" s="457"/>
      <c r="CS118" s="457"/>
    </row>
    <row r="119" spans="1:97" s="472" customFormat="1" hidden="1">
      <c r="A119" s="469"/>
      <c r="B119" s="465" t="s">
        <v>342</v>
      </c>
      <c r="C119" s="466">
        <v>4.83</v>
      </c>
      <c r="D119" s="467">
        <f t="shared" si="38"/>
        <v>149.58389249999999</v>
      </c>
      <c r="E119" s="467">
        <f t="shared" si="31"/>
        <v>186.979865625</v>
      </c>
      <c r="F119" s="467"/>
      <c r="G119" s="467">
        <f t="shared" si="32"/>
        <v>149.58389249999999</v>
      </c>
      <c r="H119" s="467">
        <f t="shared" si="39"/>
        <v>0</v>
      </c>
      <c r="I119" s="467"/>
      <c r="J119" s="467">
        <f t="shared" si="33"/>
        <v>74.791946249999995</v>
      </c>
      <c r="K119" s="467">
        <f t="shared" si="40"/>
        <v>0</v>
      </c>
      <c r="L119" s="467"/>
      <c r="M119" s="467">
        <f t="shared" si="34"/>
        <v>44.875167749999996</v>
      </c>
      <c r="N119" s="467">
        <f t="shared" si="41"/>
        <v>0</v>
      </c>
      <c r="O119" s="467"/>
      <c r="P119" s="467">
        <f t="shared" si="42"/>
        <v>149.58389249999999</v>
      </c>
      <c r="Q119" s="467">
        <f t="shared" si="43"/>
        <v>0</v>
      </c>
      <c r="R119" s="467"/>
      <c r="S119" s="467">
        <f t="shared" si="44"/>
        <v>74.791946249999995</v>
      </c>
      <c r="T119" s="467">
        <f t="shared" si="45"/>
        <v>0</v>
      </c>
      <c r="U119" s="467"/>
      <c r="V119" s="467">
        <f t="shared" si="46"/>
        <v>44.875167749999996</v>
      </c>
      <c r="W119" s="467">
        <f t="shared" si="47"/>
        <v>0</v>
      </c>
      <c r="X119" s="467"/>
      <c r="Y119" s="467"/>
      <c r="Z119" s="467"/>
      <c r="AA119" s="467"/>
      <c r="AB119" s="467"/>
      <c r="AC119" s="467"/>
      <c r="AD119" s="467"/>
      <c r="AE119" s="467"/>
      <c r="AF119" s="467"/>
      <c r="AG119" s="467"/>
      <c r="AH119" s="467"/>
      <c r="AI119" s="467"/>
      <c r="AJ119" s="467"/>
      <c r="AK119" s="467"/>
      <c r="AL119" s="467"/>
      <c r="AM119" s="467"/>
      <c r="AN119" s="467"/>
      <c r="AO119" s="467"/>
      <c r="AP119" s="467"/>
      <c r="AQ119" s="467"/>
      <c r="AR119" s="467"/>
      <c r="AS119" s="467"/>
      <c r="AT119" s="467"/>
      <c r="AU119" s="467"/>
      <c r="AV119" s="467"/>
      <c r="AW119" s="467">
        <f t="shared" si="35"/>
        <v>186.979865625</v>
      </c>
      <c r="AX119" s="467">
        <f t="shared" si="48"/>
        <v>0</v>
      </c>
      <c r="AY119" s="467"/>
      <c r="AZ119" s="467">
        <f t="shared" si="36"/>
        <v>93.489932812500001</v>
      </c>
      <c r="BA119" s="467">
        <f t="shared" si="49"/>
        <v>0</v>
      </c>
      <c r="BB119" s="467"/>
      <c r="BC119" s="467">
        <f t="shared" si="37"/>
        <v>56.093959687499996</v>
      </c>
      <c r="BD119" s="467">
        <f t="shared" si="50"/>
        <v>0</v>
      </c>
      <c r="BE119" s="467"/>
      <c r="BF119" s="467">
        <f t="shared" si="51"/>
        <v>186.979865625</v>
      </c>
      <c r="BG119" s="467">
        <f t="shared" si="52"/>
        <v>0</v>
      </c>
      <c r="BH119" s="467"/>
      <c r="BI119" s="467">
        <f t="shared" si="53"/>
        <v>93.489932812500001</v>
      </c>
      <c r="BJ119" s="467">
        <f t="shared" si="54"/>
        <v>0</v>
      </c>
      <c r="BK119" s="467"/>
      <c r="BL119" s="467">
        <f t="shared" si="55"/>
        <v>56.093959687499996</v>
      </c>
      <c r="BM119" s="467">
        <f t="shared" si="56"/>
        <v>0</v>
      </c>
      <c r="BN119" s="467"/>
      <c r="BO119" s="467"/>
      <c r="BP119" s="467"/>
      <c r="BQ119" s="467"/>
      <c r="BR119" s="467"/>
      <c r="BS119" s="467"/>
      <c r="BT119" s="467"/>
      <c r="BU119" s="467"/>
      <c r="BV119" s="467"/>
      <c r="BW119" s="467"/>
      <c r="BX119" s="467"/>
      <c r="BY119" s="467"/>
      <c r="BZ119" s="467"/>
      <c r="CA119" s="467"/>
      <c r="CB119" s="467"/>
      <c r="CC119" s="467"/>
      <c r="CD119" s="467"/>
      <c r="CE119" s="467"/>
      <c r="CF119" s="467"/>
      <c r="CG119" s="467"/>
      <c r="CH119" s="467"/>
      <c r="CI119" s="467"/>
      <c r="CJ119" s="467"/>
      <c r="CK119" s="467"/>
      <c r="CL119" s="467">
        <f t="shared" si="57"/>
        <v>0</v>
      </c>
      <c r="CM119" s="467">
        <f t="shared" si="58"/>
        <v>0</v>
      </c>
      <c r="CN119" s="467">
        <f t="shared" si="59"/>
        <v>0</v>
      </c>
      <c r="CO119" s="462"/>
      <c r="CP119" s="462"/>
      <c r="CQ119" s="457"/>
      <c r="CR119" s="457"/>
      <c r="CS119" s="457"/>
    </row>
    <row r="120" spans="1:97" s="472" customFormat="1" hidden="1">
      <c r="A120" s="469" t="s">
        <v>418</v>
      </c>
      <c r="B120" s="471" t="s">
        <v>343</v>
      </c>
      <c r="C120" s="466">
        <v>4.96</v>
      </c>
      <c r="D120" s="467">
        <f t="shared" si="38"/>
        <v>153.60996</v>
      </c>
      <c r="E120" s="467">
        <f t="shared" si="31"/>
        <v>192.01245</v>
      </c>
      <c r="F120" s="467"/>
      <c r="G120" s="467">
        <f t="shared" si="32"/>
        <v>153.60996</v>
      </c>
      <c r="H120" s="467">
        <f t="shared" si="39"/>
        <v>0</v>
      </c>
      <c r="I120" s="467"/>
      <c r="J120" s="467">
        <f t="shared" si="33"/>
        <v>76.80498</v>
      </c>
      <c r="K120" s="467">
        <f t="shared" si="40"/>
        <v>0</v>
      </c>
      <c r="L120" s="467"/>
      <c r="M120" s="467">
        <f t="shared" si="34"/>
        <v>46.082988</v>
      </c>
      <c r="N120" s="467">
        <f t="shared" si="41"/>
        <v>0</v>
      </c>
      <c r="O120" s="467"/>
      <c r="P120" s="467">
        <f t="shared" si="42"/>
        <v>153.60996</v>
      </c>
      <c r="Q120" s="467">
        <f t="shared" si="43"/>
        <v>0</v>
      </c>
      <c r="R120" s="467"/>
      <c r="S120" s="467">
        <f t="shared" si="44"/>
        <v>76.80498</v>
      </c>
      <c r="T120" s="467">
        <f t="shared" si="45"/>
        <v>0</v>
      </c>
      <c r="U120" s="467"/>
      <c r="V120" s="467">
        <f t="shared" si="46"/>
        <v>46.082988</v>
      </c>
      <c r="W120" s="467">
        <f t="shared" si="47"/>
        <v>0</v>
      </c>
      <c r="X120" s="467"/>
      <c r="Y120" s="467"/>
      <c r="Z120" s="467"/>
      <c r="AA120" s="467"/>
      <c r="AB120" s="467"/>
      <c r="AC120" s="467"/>
      <c r="AD120" s="467"/>
      <c r="AE120" s="467"/>
      <c r="AF120" s="467"/>
      <c r="AG120" s="467"/>
      <c r="AH120" s="467"/>
      <c r="AI120" s="467"/>
      <c r="AJ120" s="467"/>
      <c r="AK120" s="467"/>
      <c r="AL120" s="467"/>
      <c r="AM120" s="467"/>
      <c r="AN120" s="467"/>
      <c r="AO120" s="467"/>
      <c r="AP120" s="467"/>
      <c r="AQ120" s="467"/>
      <c r="AR120" s="467"/>
      <c r="AS120" s="467"/>
      <c r="AT120" s="467"/>
      <c r="AU120" s="467"/>
      <c r="AV120" s="467"/>
      <c r="AW120" s="467">
        <f t="shared" si="35"/>
        <v>192.01245</v>
      </c>
      <c r="AX120" s="467">
        <f t="shared" si="48"/>
        <v>0</v>
      </c>
      <c r="AY120" s="467"/>
      <c r="AZ120" s="467">
        <f t="shared" si="36"/>
        <v>96.006225000000001</v>
      </c>
      <c r="BA120" s="467">
        <f t="shared" si="49"/>
        <v>0</v>
      </c>
      <c r="BB120" s="467"/>
      <c r="BC120" s="467">
        <f t="shared" si="37"/>
        <v>57.603735</v>
      </c>
      <c r="BD120" s="467">
        <f t="shared" si="50"/>
        <v>0</v>
      </c>
      <c r="BE120" s="467"/>
      <c r="BF120" s="467">
        <f t="shared" si="51"/>
        <v>192.01245</v>
      </c>
      <c r="BG120" s="467">
        <f t="shared" si="52"/>
        <v>0</v>
      </c>
      <c r="BH120" s="467"/>
      <c r="BI120" s="467">
        <f t="shared" si="53"/>
        <v>96.006225000000001</v>
      </c>
      <c r="BJ120" s="467">
        <f t="shared" si="54"/>
        <v>0</v>
      </c>
      <c r="BK120" s="467"/>
      <c r="BL120" s="467">
        <f t="shared" si="55"/>
        <v>57.603735</v>
      </c>
      <c r="BM120" s="467">
        <f t="shared" si="56"/>
        <v>0</v>
      </c>
      <c r="BN120" s="467"/>
      <c r="BO120" s="467"/>
      <c r="BP120" s="467"/>
      <c r="BQ120" s="467"/>
      <c r="BR120" s="467"/>
      <c r="BS120" s="467"/>
      <c r="BT120" s="467"/>
      <c r="BU120" s="467"/>
      <c r="BV120" s="467"/>
      <c r="BW120" s="467"/>
      <c r="BX120" s="467"/>
      <c r="BY120" s="467"/>
      <c r="BZ120" s="467"/>
      <c r="CA120" s="467"/>
      <c r="CB120" s="467"/>
      <c r="CC120" s="467"/>
      <c r="CD120" s="467"/>
      <c r="CE120" s="467"/>
      <c r="CF120" s="467"/>
      <c r="CG120" s="467"/>
      <c r="CH120" s="467"/>
      <c r="CI120" s="467"/>
      <c r="CJ120" s="467"/>
      <c r="CK120" s="467"/>
      <c r="CL120" s="467">
        <f t="shared" si="57"/>
        <v>0</v>
      </c>
      <c r="CM120" s="467">
        <f t="shared" si="58"/>
        <v>0</v>
      </c>
      <c r="CN120" s="467">
        <f t="shared" si="59"/>
        <v>0</v>
      </c>
      <c r="CO120" s="462"/>
      <c r="CP120" s="462"/>
      <c r="CQ120" s="457"/>
      <c r="CR120" s="457"/>
      <c r="CS120" s="457"/>
    </row>
    <row r="121" spans="1:97" s="472" customFormat="1" hidden="1">
      <c r="A121" s="469"/>
      <c r="B121" s="465" t="s">
        <v>344</v>
      </c>
      <c r="C121" s="466">
        <v>5.0999999999999996</v>
      </c>
      <c r="D121" s="467">
        <f t="shared" si="38"/>
        <v>157.94572500000001</v>
      </c>
      <c r="E121" s="467">
        <f t="shared" si="31"/>
        <v>197.43215625000002</v>
      </c>
      <c r="F121" s="467"/>
      <c r="G121" s="467">
        <f t="shared" si="32"/>
        <v>157.94572500000001</v>
      </c>
      <c r="H121" s="467">
        <f t="shared" si="39"/>
        <v>0</v>
      </c>
      <c r="I121" s="467"/>
      <c r="J121" s="467">
        <f t="shared" si="33"/>
        <v>78.972862500000005</v>
      </c>
      <c r="K121" s="467">
        <f t="shared" si="40"/>
        <v>0</v>
      </c>
      <c r="L121" s="467"/>
      <c r="M121" s="467">
        <f t="shared" si="34"/>
        <v>47.383717500000003</v>
      </c>
      <c r="N121" s="467">
        <f t="shared" si="41"/>
        <v>0</v>
      </c>
      <c r="O121" s="467"/>
      <c r="P121" s="467">
        <f t="shared" si="42"/>
        <v>157.94572500000001</v>
      </c>
      <c r="Q121" s="467">
        <f t="shared" si="43"/>
        <v>0</v>
      </c>
      <c r="R121" s="467"/>
      <c r="S121" s="467">
        <f t="shared" si="44"/>
        <v>78.972862500000005</v>
      </c>
      <c r="T121" s="467">
        <f t="shared" si="45"/>
        <v>0</v>
      </c>
      <c r="U121" s="467"/>
      <c r="V121" s="467">
        <f t="shared" si="46"/>
        <v>47.383717500000003</v>
      </c>
      <c r="W121" s="467">
        <f t="shared" si="47"/>
        <v>0</v>
      </c>
      <c r="X121" s="467"/>
      <c r="Y121" s="467"/>
      <c r="Z121" s="467"/>
      <c r="AA121" s="467"/>
      <c r="AB121" s="467"/>
      <c r="AC121" s="467"/>
      <c r="AD121" s="467"/>
      <c r="AE121" s="467"/>
      <c r="AF121" s="467"/>
      <c r="AG121" s="467"/>
      <c r="AH121" s="467"/>
      <c r="AI121" s="467"/>
      <c r="AJ121" s="467"/>
      <c r="AK121" s="467"/>
      <c r="AL121" s="467"/>
      <c r="AM121" s="467"/>
      <c r="AN121" s="467"/>
      <c r="AO121" s="467"/>
      <c r="AP121" s="467"/>
      <c r="AQ121" s="467"/>
      <c r="AR121" s="467"/>
      <c r="AS121" s="467"/>
      <c r="AT121" s="467"/>
      <c r="AU121" s="467"/>
      <c r="AV121" s="467"/>
      <c r="AW121" s="467">
        <f t="shared" si="35"/>
        <v>197.43215625000002</v>
      </c>
      <c r="AX121" s="467">
        <f t="shared" si="48"/>
        <v>0</v>
      </c>
      <c r="AY121" s="467"/>
      <c r="AZ121" s="467">
        <f t="shared" si="36"/>
        <v>98.71607812500001</v>
      </c>
      <c r="BA121" s="467">
        <f t="shared" si="49"/>
        <v>0</v>
      </c>
      <c r="BB121" s="467"/>
      <c r="BC121" s="467">
        <f t="shared" si="37"/>
        <v>59.229646875</v>
      </c>
      <c r="BD121" s="467">
        <f t="shared" si="50"/>
        <v>0</v>
      </c>
      <c r="BE121" s="467"/>
      <c r="BF121" s="467">
        <f t="shared" si="51"/>
        <v>197.43215625000002</v>
      </c>
      <c r="BG121" s="467">
        <f t="shared" si="52"/>
        <v>0</v>
      </c>
      <c r="BH121" s="467"/>
      <c r="BI121" s="467">
        <f t="shared" si="53"/>
        <v>98.71607812500001</v>
      </c>
      <c r="BJ121" s="467">
        <f t="shared" si="54"/>
        <v>0</v>
      </c>
      <c r="BK121" s="467"/>
      <c r="BL121" s="467">
        <f t="shared" si="55"/>
        <v>59.229646875</v>
      </c>
      <c r="BM121" s="467">
        <f t="shared" si="56"/>
        <v>0</v>
      </c>
      <c r="BN121" s="467"/>
      <c r="BO121" s="467"/>
      <c r="BP121" s="467"/>
      <c r="BQ121" s="467"/>
      <c r="BR121" s="467"/>
      <c r="BS121" s="467"/>
      <c r="BT121" s="467"/>
      <c r="BU121" s="467"/>
      <c r="BV121" s="467"/>
      <c r="BW121" s="467"/>
      <c r="BX121" s="467"/>
      <c r="BY121" s="467"/>
      <c r="BZ121" s="467"/>
      <c r="CA121" s="467"/>
      <c r="CB121" s="467"/>
      <c r="CC121" s="467"/>
      <c r="CD121" s="467"/>
      <c r="CE121" s="467"/>
      <c r="CF121" s="467"/>
      <c r="CG121" s="467"/>
      <c r="CH121" s="467"/>
      <c r="CI121" s="467"/>
      <c r="CJ121" s="467"/>
      <c r="CK121" s="467"/>
      <c r="CL121" s="467">
        <f t="shared" si="57"/>
        <v>0</v>
      </c>
      <c r="CM121" s="467">
        <f t="shared" si="58"/>
        <v>0</v>
      </c>
      <c r="CN121" s="467">
        <f t="shared" si="59"/>
        <v>0</v>
      </c>
      <c r="CO121" s="462"/>
      <c r="CP121" s="462"/>
      <c r="CQ121" s="457"/>
      <c r="CR121" s="457"/>
      <c r="CS121" s="457"/>
    </row>
    <row r="122" spans="1:97" s="472" customFormat="1" hidden="1">
      <c r="A122" s="469"/>
      <c r="B122" s="465" t="s">
        <v>345</v>
      </c>
      <c r="C122" s="466">
        <v>5.24</v>
      </c>
      <c r="D122" s="467">
        <f t="shared" si="38"/>
        <v>162.28148999999999</v>
      </c>
      <c r="E122" s="467">
        <f t="shared" si="31"/>
        <v>202.85186249999998</v>
      </c>
      <c r="F122" s="467"/>
      <c r="G122" s="467">
        <f t="shared" si="32"/>
        <v>162.28148999999999</v>
      </c>
      <c r="H122" s="467">
        <f t="shared" si="39"/>
        <v>0</v>
      </c>
      <c r="I122" s="467"/>
      <c r="J122" s="467">
        <f t="shared" si="33"/>
        <v>81.140744999999995</v>
      </c>
      <c r="K122" s="467">
        <f t="shared" si="40"/>
        <v>0</v>
      </c>
      <c r="L122" s="467"/>
      <c r="M122" s="467">
        <f t="shared" si="34"/>
        <v>48.684446999999999</v>
      </c>
      <c r="N122" s="467">
        <f t="shared" si="41"/>
        <v>0</v>
      </c>
      <c r="O122" s="467"/>
      <c r="P122" s="467">
        <f t="shared" si="42"/>
        <v>162.28148999999999</v>
      </c>
      <c r="Q122" s="467">
        <f t="shared" si="43"/>
        <v>0</v>
      </c>
      <c r="R122" s="467"/>
      <c r="S122" s="467">
        <f t="shared" si="44"/>
        <v>81.140744999999995</v>
      </c>
      <c r="T122" s="467">
        <f t="shared" si="45"/>
        <v>0</v>
      </c>
      <c r="U122" s="467"/>
      <c r="V122" s="467">
        <f t="shared" si="46"/>
        <v>48.684446999999999</v>
      </c>
      <c r="W122" s="467">
        <f t="shared" si="47"/>
        <v>0</v>
      </c>
      <c r="X122" s="467"/>
      <c r="Y122" s="467"/>
      <c r="Z122" s="467"/>
      <c r="AA122" s="467"/>
      <c r="AB122" s="467"/>
      <c r="AC122" s="467"/>
      <c r="AD122" s="467"/>
      <c r="AE122" s="467"/>
      <c r="AF122" s="467"/>
      <c r="AG122" s="467"/>
      <c r="AH122" s="467"/>
      <c r="AI122" s="467"/>
      <c r="AJ122" s="467"/>
      <c r="AK122" s="467"/>
      <c r="AL122" s="467"/>
      <c r="AM122" s="467"/>
      <c r="AN122" s="467"/>
      <c r="AO122" s="467"/>
      <c r="AP122" s="467"/>
      <c r="AQ122" s="467"/>
      <c r="AR122" s="467"/>
      <c r="AS122" s="467"/>
      <c r="AT122" s="467"/>
      <c r="AU122" s="467"/>
      <c r="AV122" s="467"/>
      <c r="AW122" s="467">
        <f t="shared" si="35"/>
        <v>202.85186249999998</v>
      </c>
      <c r="AX122" s="467">
        <f t="shared" si="48"/>
        <v>0</v>
      </c>
      <c r="AY122" s="467"/>
      <c r="AZ122" s="467">
        <f t="shared" si="36"/>
        <v>101.42593124999999</v>
      </c>
      <c r="BA122" s="467">
        <f t="shared" si="49"/>
        <v>0</v>
      </c>
      <c r="BB122" s="467"/>
      <c r="BC122" s="467">
        <f t="shared" si="37"/>
        <v>60.855558749999993</v>
      </c>
      <c r="BD122" s="467">
        <f t="shared" si="50"/>
        <v>0</v>
      </c>
      <c r="BE122" s="467"/>
      <c r="BF122" s="467">
        <f t="shared" si="51"/>
        <v>202.85186249999998</v>
      </c>
      <c r="BG122" s="467">
        <f t="shared" si="52"/>
        <v>0</v>
      </c>
      <c r="BH122" s="467"/>
      <c r="BI122" s="467">
        <f t="shared" si="53"/>
        <v>101.42593124999999</v>
      </c>
      <c r="BJ122" s="467">
        <f t="shared" si="54"/>
        <v>0</v>
      </c>
      <c r="BK122" s="467"/>
      <c r="BL122" s="467">
        <f t="shared" si="55"/>
        <v>60.855558749999993</v>
      </c>
      <c r="BM122" s="467">
        <f t="shared" si="56"/>
        <v>0</v>
      </c>
      <c r="BN122" s="467"/>
      <c r="BO122" s="467"/>
      <c r="BP122" s="467"/>
      <c r="BQ122" s="467"/>
      <c r="BR122" s="467"/>
      <c r="BS122" s="467"/>
      <c r="BT122" s="467"/>
      <c r="BU122" s="467"/>
      <c r="BV122" s="467"/>
      <c r="BW122" s="467"/>
      <c r="BX122" s="467"/>
      <c r="BY122" s="467"/>
      <c r="BZ122" s="467"/>
      <c r="CA122" s="467"/>
      <c r="CB122" s="467"/>
      <c r="CC122" s="467"/>
      <c r="CD122" s="467"/>
      <c r="CE122" s="467"/>
      <c r="CF122" s="467"/>
      <c r="CG122" s="467"/>
      <c r="CH122" s="467"/>
      <c r="CI122" s="467"/>
      <c r="CJ122" s="467"/>
      <c r="CK122" s="467"/>
      <c r="CL122" s="467">
        <f t="shared" si="57"/>
        <v>0</v>
      </c>
      <c r="CM122" s="467">
        <f t="shared" si="58"/>
        <v>0</v>
      </c>
      <c r="CN122" s="467">
        <f t="shared" si="59"/>
        <v>0</v>
      </c>
      <c r="CO122" s="462"/>
      <c r="CP122" s="462"/>
      <c r="CQ122" s="457"/>
      <c r="CR122" s="457"/>
      <c r="CS122" s="457"/>
    </row>
    <row r="123" spans="1:97" s="472" customFormat="1" hidden="1">
      <c r="A123" s="469"/>
      <c r="B123" s="465" t="s">
        <v>346</v>
      </c>
      <c r="C123" s="466">
        <v>5.39</v>
      </c>
      <c r="D123" s="467">
        <f t="shared" si="38"/>
        <v>166.9269525</v>
      </c>
      <c r="E123" s="467">
        <f t="shared" si="31"/>
        <v>208.65869062499999</v>
      </c>
      <c r="F123" s="467"/>
      <c r="G123" s="467">
        <f t="shared" si="32"/>
        <v>166.9269525</v>
      </c>
      <c r="H123" s="467">
        <f t="shared" si="39"/>
        <v>0</v>
      </c>
      <c r="I123" s="467"/>
      <c r="J123" s="467">
        <f t="shared" si="33"/>
        <v>83.463476249999999</v>
      </c>
      <c r="K123" s="467">
        <f t="shared" si="40"/>
        <v>0</v>
      </c>
      <c r="L123" s="467"/>
      <c r="M123" s="467">
        <f t="shared" si="34"/>
        <v>50.07808575</v>
      </c>
      <c r="N123" s="467">
        <f t="shared" si="41"/>
        <v>0</v>
      </c>
      <c r="O123" s="467"/>
      <c r="P123" s="467">
        <f t="shared" si="42"/>
        <v>166.9269525</v>
      </c>
      <c r="Q123" s="467">
        <f t="shared" si="43"/>
        <v>0</v>
      </c>
      <c r="R123" s="467"/>
      <c r="S123" s="467">
        <f t="shared" si="44"/>
        <v>83.463476249999999</v>
      </c>
      <c r="T123" s="467">
        <f t="shared" si="45"/>
        <v>0</v>
      </c>
      <c r="U123" s="467"/>
      <c r="V123" s="467">
        <f t="shared" si="46"/>
        <v>50.07808575</v>
      </c>
      <c r="W123" s="467">
        <f t="shared" si="47"/>
        <v>0</v>
      </c>
      <c r="X123" s="467"/>
      <c r="Y123" s="467"/>
      <c r="Z123" s="467"/>
      <c r="AA123" s="467"/>
      <c r="AB123" s="467"/>
      <c r="AC123" s="467"/>
      <c r="AD123" s="467"/>
      <c r="AE123" s="467"/>
      <c r="AF123" s="467"/>
      <c r="AG123" s="467"/>
      <c r="AH123" s="467"/>
      <c r="AI123" s="467"/>
      <c r="AJ123" s="467"/>
      <c r="AK123" s="467"/>
      <c r="AL123" s="467"/>
      <c r="AM123" s="467"/>
      <c r="AN123" s="467"/>
      <c r="AO123" s="467"/>
      <c r="AP123" s="467"/>
      <c r="AQ123" s="467"/>
      <c r="AR123" s="467"/>
      <c r="AS123" s="467"/>
      <c r="AT123" s="467"/>
      <c r="AU123" s="467"/>
      <c r="AV123" s="467"/>
      <c r="AW123" s="467">
        <f t="shared" si="35"/>
        <v>208.65869062499999</v>
      </c>
      <c r="AX123" s="467">
        <f t="shared" si="48"/>
        <v>0</v>
      </c>
      <c r="AY123" s="467"/>
      <c r="AZ123" s="467">
        <f t="shared" si="36"/>
        <v>104.3293453125</v>
      </c>
      <c r="BA123" s="467">
        <f t="shared" si="49"/>
        <v>0</v>
      </c>
      <c r="BB123" s="467"/>
      <c r="BC123" s="467">
        <f t="shared" si="37"/>
        <v>62.597607187499996</v>
      </c>
      <c r="BD123" s="467">
        <f t="shared" si="50"/>
        <v>0</v>
      </c>
      <c r="BE123" s="467"/>
      <c r="BF123" s="467">
        <f t="shared" si="51"/>
        <v>208.65869062499999</v>
      </c>
      <c r="BG123" s="467">
        <f t="shared" si="52"/>
        <v>0</v>
      </c>
      <c r="BH123" s="467"/>
      <c r="BI123" s="467">
        <f t="shared" si="53"/>
        <v>104.3293453125</v>
      </c>
      <c r="BJ123" s="467">
        <f t="shared" si="54"/>
        <v>0</v>
      </c>
      <c r="BK123" s="467"/>
      <c r="BL123" s="467">
        <f t="shared" si="55"/>
        <v>62.597607187499996</v>
      </c>
      <c r="BM123" s="467">
        <f t="shared" si="56"/>
        <v>0</v>
      </c>
      <c r="BN123" s="467"/>
      <c r="BO123" s="467"/>
      <c r="BP123" s="467"/>
      <c r="BQ123" s="467"/>
      <c r="BR123" s="467"/>
      <c r="BS123" s="467"/>
      <c r="BT123" s="467"/>
      <c r="BU123" s="467"/>
      <c r="BV123" s="467"/>
      <c r="BW123" s="467"/>
      <c r="BX123" s="467"/>
      <c r="BY123" s="467"/>
      <c r="BZ123" s="467"/>
      <c r="CA123" s="467"/>
      <c r="CB123" s="467"/>
      <c r="CC123" s="467"/>
      <c r="CD123" s="467"/>
      <c r="CE123" s="467"/>
      <c r="CF123" s="467"/>
      <c r="CG123" s="467"/>
      <c r="CH123" s="467"/>
      <c r="CI123" s="467"/>
      <c r="CJ123" s="467"/>
      <c r="CK123" s="467"/>
      <c r="CL123" s="467">
        <f t="shared" si="57"/>
        <v>0</v>
      </c>
      <c r="CM123" s="467">
        <f t="shared" si="58"/>
        <v>0</v>
      </c>
      <c r="CN123" s="467">
        <f t="shared" si="59"/>
        <v>0</v>
      </c>
      <c r="CO123" s="462"/>
      <c r="CP123" s="462"/>
      <c r="CQ123" s="457"/>
      <c r="CR123" s="457"/>
      <c r="CS123" s="457"/>
    </row>
    <row r="124" spans="1:97" s="472" customFormat="1" hidden="1">
      <c r="A124" s="464"/>
      <c r="B124" s="465" t="s">
        <v>53</v>
      </c>
      <c r="C124" s="466">
        <v>5.29</v>
      </c>
      <c r="D124" s="467">
        <f t="shared" si="38"/>
        <v>163.82997750000001</v>
      </c>
      <c r="E124" s="467">
        <f t="shared" si="31"/>
        <v>204.78747187500002</v>
      </c>
      <c r="F124" s="467"/>
      <c r="G124" s="467">
        <f t="shared" si="32"/>
        <v>163.82997750000001</v>
      </c>
      <c r="H124" s="467">
        <f t="shared" si="39"/>
        <v>0</v>
      </c>
      <c r="I124" s="467"/>
      <c r="J124" s="467">
        <f t="shared" si="33"/>
        <v>81.914988750000006</v>
      </c>
      <c r="K124" s="467">
        <f t="shared" si="40"/>
        <v>0</v>
      </c>
      <c r="L124" s="467"/>
      <c r="M124" s="467">
        <f t="shared" si="34"/>
        <v>49.148993250000004</v>
      </c>
      <c r="N124" s="467">
        <f t="shared" si="41"/>
        <v>0</v>
      </c>
      <c r="O124" s="467"/>
      <c r="P124" s="467">
        <f t="shared" si="42"/>
        <v>163.82997750000001</v>
      </c>
      <c r="Q124" s="467">
        <f t="shared" si="43"/>
        <v>0</v>
      </c>
      <c r="R124" s="467"/>
      <c r="S124" s="467">
        <f t="shared" si="44"/>
        <v>81.914988750000006</v>
      </c>
      <c r="T124" s="467">
        <f t="shared" si="45"/>
        <v>0</v>
      </c>
      <c r="U124" s="467"/>
      <c r="V124" s="467">
        <f t="shared" si="46"/>
        <v>49.148993250000004</v>
      </c>
      <c r="W124" s="467">
        <f t="shared" si="47"/>
        <v>0</v>
      </c>
      <c r="X124" s="467"/>
      <c r="Y124" s="467"/>
      <c r="Z124" s="467"/>
      <c r="AA124" s="467"/>
      <c r="AB124" s="467"/>
      <c r="AC124" s="467"/>
      <c r="AD124" s="467"/>
      <c r="AE124" s="467"/>
      <c r="AF124" s="467"/>
      <c r="AG124" s="467"/>
      <c r="AH124" s="467"/>
      <c r="AI124" s="467"/>
      <c r="AJ124" s="467"/>
      <c r="AK124" s="467"/>
      <c r="AL124" s="467"/>
      <c r="AM124" s="467"/>
      <c r="AN124" s="467"/>
      <c r="AO124" s="467"/>
      <c r="AP124" s="467"/>
      <c r="AQ124" s="467"/>
      <c r="AR124" s="467"/>
      <c r="AS124" s="467"/>
      <c r="AT124" s="467"/>
      <c r="AU124" s="467"/>
      <c r="AV124" s="467"/>
      <c r="AW124" s="467">
        <f t="shared" si="35"/>
        <v>204.78747187500002</v>
      </c>
      <c r="AX124" s="467">
        <f t="shared" si="48"/>
        <v>0</v>
      </c>
      <c r="AY124" s="467"/>
      <c r="AZ124" s="467">
        <f t="shared" si="36"/>
        <v>102.39373593750001</v>
      </c>
      <c r="BA124" s="467">
        <f t="shared" si="49"/>
        <v>0</v>
      </c>
      <c r="BB124" s="467"/>
      <c r="BC124" s="467">
        <f t="shared" si="37"/>
        <v>61.436241562500001</v>
      </c>
      <c r="BD124" s="467">
        <f t="shared" si="50"/>
        <v>0</v>
      </c>
      <c r="BE124" s="467"/>
      <c r="BF124" s="467">
        <f t="shared" si="51"/>
        <v>204.78747187500002</v>
      </c>
      <c r="BG124" s="467">
        <f t="shared" si="52"/>
        <v>0</v>
      </c>
      <c r="BH124" s="467"/>
      <c r="BI124" s="467">
        <f t="shared" si="53"/>
        <v>102.39373593750001</v>
      </c>
      <c r="BJ124" s="467">
        <f t="shared" si="54"/>
        <v>0</v>
      </c>
      <c r="BK124" s="467"/>
      <c r="BL124" s="467">
        <f t="shared" si="55"/>
        <v>61.436241562500001</v>
      </c>
      <c r="BM124" s="467">
        <f t="shared" si="56"/>
        <v>0</v>
      </c>
      <c r="BN124" s="467"/>
      <c r="BO124" s="467"/>
      <c r="BP124" s="467"/>
      <c r="BQ124" s="467"/>
      <c r="BR124" s="467"/>
      <c r="BS124" s="467"/>
      <c r="BT124" s="467"/>
      <c r="BU124" s="467"/>
      <c r="BV124" s="467"/>
      <c r="BW124" s="467"/>
      <c r="BX124" s="467"/>
      <c r="BY124" s="467"/>
      <c r="BZ124" s="467"/>
      <c r="CA124" s="467"/>
      <c r="CB124" s="467"/>
      <c r="CC124" s="467"/>
      <c r="CD124" s="467"/>
      <c r="CE124" s="467"/>
      <c r="CF124" s="467"/>
      <c r="CG124" s="467"/>
      <c r="CH124" s="467"/>
      <c r="CI124" s="467"/>
      <c r="CJ124" s="467"/>
      <c r="CK124" s="467"/>
      <c r="CL124" s="467">
        <f t="shared" si="57"/>
        <v>0</v>
      </c>
      <c r="CM124" s="467">
        <f t="shared" si="58"/>
        <v>0</v>
      </c>
      <c r="CN124" s="467">
        <f t="shared" si="59"/>
        <v>0</v>
      </c>
      <c r="CO124" s="462"/>
      <c r="CP124" s="462"/>
      <c r="CQ124" s="457"/>
      <c r="CR124" s="457"/>
      <c r="CS124" s="457"/>
    </row>
    <row r="125" spans="1:97" s="472" customFormat="1" hidden="1">
      <c r="A125" s="469"/>
      <c r="B125" s="465" t="s">
        <v>340</v>
      </c>
      <c r="C125" s="466">
        <v>5.47</v>
      </c>
      <c r="D125" s="467">
        <f t="shared" si="38"/>
        <v>169.40453249999999</v>
      </c>
      <c r="E125" s="467">
        <f t="shared" si="31"/>
        <v>211.75566562499998</v>
      </c>
      <c r="F125" s="467"/>
      <c r="G125" s="467">
        <f t="shared" si="32"/>
        <v>169.40453249999999</v>
      </c>
      <c r="H125" s="467">
        <f t="shared" si="39"/>
        <v>0</v>
      </c>
      <c r="I125" s="467"/>
      <c r="J125" s="467">
        <f t="shared" si="33"/>
        <v>84.702266249999994</v>
      </c>
      <c r="K125" s="467">
        <f t="shared" si="40"/>
        <v>0</v>
      </c>
      <c r="L125" s="467"/>
      <c r="M125" s="467">
        <f t="shared" si="34"/>
        <v>50.821359749999992</v>
      </c>
      <c r="N125" s="467">
        <f t="shared" si="41"/>
        <v>0</v>
      </c>
      <c r="O125" s="467"/>
      <c r="P125" s="467">
        <f t="shared" si="42"/>
        <v>169.40453249999999</v>
      </c>
      <c r="Q125" s="467">
        <f t="shared" si="43"/>
        <v>0</v>
      </c>
      <c r="R125" s="467"/>
      <c r="S125" s="467">
        <f t="shared" si="44"/>
        <v>84.702266249999994</v>
      </c>
      <c r="T125" s="467">
        <f t="shared" si="45"/>
        <v>0</v>
      </c>
      <c r="U125" s="467"/>
      <c r="V125" s="467">
        <f t="shared" si="46"/>
        <v>50.821359749999992</v>
      </c>
      <c r="W125" s="467">
        <f t="shared" si="47"/>
        <v>0</v>
      </c>
      <c r="X125" s="467"/>
      <c r="Y125" s="467"/>
      <c r="Z125" s="467"/>
      <c r="AA125" s="467"/>
      <c r="AB125" s="467"/>
      <c r="AC125" s="467"/>
      <c r="AD125" s="467"/>
      <c r="AE125" s="467"/>
      <c r="AF125" s="467"/>
      <c r="AG125" s="467"/>
      <c r="AH125" s="467"/>
      <c r="AI125" s="467"/>
      <c r="AJ125" s="467"/>
      <c r="AK125" s="467"/>
      <c r="AL125" s="467"/>
      <c r="AM125" s="467"/>
      <c r="AN125" s="467"/>
      <c r="AO125" s="467"/>
      <c r="AP125" s="467"/>
      <c r="AQ125" s="467"/>
      <c r="AR125" s="467"/>
      <c r="AS125" s="467"/>
      <c r="AT125" s="467"/>
      <c r="AU125" s="467"/>
      <c r="AV125" s="467"/>
      <c r="AW125" s="467">
        <f t="shared" si="35"/>
        <v>211.75566562499998</v>
      </c>
      <c r="AX125" s="467">
        <f t="shared" si="48"/>
        <v>0</v>
      </c>
      <c r="AY125" s="467"/>
      <c r="AZ125" s="467">
        <f t="shared" si="36"/>
        <v>105.87783281249999</v>
      </c>
      <c r="BA125" s="467">
        <f t="shared" si="49"/>
        <v>0</v>
      </c>
      <c r="BB125" s="467"/>
      <c r="BC125" s="467">
        <f t="shared" si="37"/>
        <v>63.526699687499992</v>
      </c>
      <c r="BD125" s="467">
        <f t="shared" si="50"/>
        <v>0</v>
      </c>
      <c r="BE125" s="467"/>
      <c r="BF125" s="467">
        <f t="shared" si="51"/>
        <v>211.75566562499998</v>
      </c>
      <c r="BG125" s="467">
        <f t="shared" si="52"/>
        <v>0</v>
      </c>
      <c r="BH125" s="467"/>
      <c r="BI125" s="467">
        <f t="shared" si="53"/>
        <v>105.87783281249999</v>
      </c>
      <c r="BJ125" s="467">
        <f t="shared" si="54"/>
        <v>0</v>
      </c>
      <c r="BK125" s="467"/>
      <c r="BL125" s="467">
        <f t="shared" si="55"/>
        <v>63.526699687499992</v>
      </c>
      <c r="BM125" s="467">
        <f t="shared" si="56"/>
        <v>0</v>
      </c>
      <c r="BN125" s="467"/>
      <c r="BO125" s="467"/>
      <c r="BP125" s="467"/>
      <c r="BQ125" s="467"/>
      <c r="BR125" s="467"/>
      <c r="BS125" s="467"/>
      <c r="BT125" s="467"/>
      <c r="BU125" s="467"/>
      <c r="BV125" s="467"/>
      <c r="BW125" s="467"/>
      <c r="BX125" s="467"/>
      <c r="BY125" s="467"/>
      <c r="BZ125" s="467"/>
      <c r="CA125" s="467"/>
      <c r="CB125" s="467"/>
      <c r="CC125" s="467"/>
      <c r="CD125" s="467"/>
      <c r="CE125" s="467"/>
      <c r="CF125" s="467"/>
      <c r="CG125" s="467"/>
      <c r="CH125" s="467"/>
      <c r="CI125" s="467"/>
      <c r="CJ125" s="467"/>
      <c r="CK125" s="467"/>
      <c r="CL125" s="467">
        <f t="shared" si="57"/>
        <v>0</v>
      </c>
      <c r="CM125" s="467">
        <f t="shared" si="58"/>
        <v>0</v>
      </c>
      <c r="CN125" s="467">
        <f t="shared" si="59"/>
        <v>0</v>
      </c>
      <c r="CO125" s="462"/>
      <c r="CP125" s="462"/>
      <c r="CQ125" s="457"/>
      <c r="CR125" s="457"/>
      <c r="CS125" s="457"/>
    </row>
    <row r="126" spans="1:97" s="472" customFormat="1" hidden="1">
      <c r="A126" s="469"/>
      <c r="B126" s="465" t="s">
        <v>341</v>
      </c>
      <c r="C126" s="466">
        <v>5.62</v>
      </c>
      <c r="D126" s="467">
        <f t="shared" si="38"/>
        <v>174.049995</v>
      </c>
      <c r="E126" s="467">
        <f t="shared" si="31"/>
        <v>217.56249374999999</v>
      </c>
      <c r="F126" s="467"/>
      <c r="G126" s="467">
        <f t="shared" si="32"/>
        <v>174.049995</v>
      </c>
      <c r="H126" s="467">
        <f t="shared" si="39"/>
        <v>0</v>
      </c>
      <c r="I126" s="467"/>
      <c r="J126" s="467">
        <f t="shared" si="33"/>
        <v>87.024997499999998</v>
      </c>
      <c r="K126" s="467">
        <f t="shared" si="40"/>
        <v>0</v>
      </c>
      <c r="L126" s="467"/>
      <c r="M126" s="467">
        <f t="shared" si="34"/>
        <v>52.2149985</v>
      </c>
      <c r="N126" s="467">
        <f t="shared" si="41"/>
        <v>0</v>
      </c>
      <c r="O126" s="467"/>
      <c r="P126" s="467">
        <f t="shared" si="42"/>
        <v>174.049995</v>
      </c>
      <c r="Q126" s="467">
        <f t="shared" si="43"/>
        <v>0</v>
      </c>
      <c r="R126" s="467"/>
      <c r="S126" s="467">
        <f t="shared" si="44"/>
        <v>87.024997499999998</v>
      </c>
      <c r="T126" s="467">
        <f t="shared" si="45"/>
        <v>0</v>
      </c>
      <c r="U126" s="467"/>
      <c r="V126" s="467">
        <f t="shared" si="46"/>
        <v>52.2149985</v>
      </c>
      <c r="W126" s="467">
        <f t="shared" si="47"/>
        <v>0</v>
      </c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7"/>
      <c r="AJ126" s="467"/>
      <c r="AK126" s="467"/>
      <c r="AL126" s="467"/>
      <c r="AM126" s="467"/>
      <c r="AN126" s="467"/>
      <c r="AO126" s="467"/>
      <c r="AP126" s="467"/>
      <c r="AQ126" s="467"/>
      <c r="AR126" s="467"/>
      <c r="AS126" s="467"/>
      <c r="AT126" s="467"/>
      <c r="AU126" s="467"/>
      <c r="AV126" s="467"/>
      <c r="AW126" s="467">
        <f t="shared" si="35"/>
        <v>217.56249374999999</v>
      </c>
      <c r="AX126" s="467">
        <f t="shared" si="48"/>
        <v>0</v>
      </c>
      <c r="AY126" s="467"/>
      <c r="AZ126" s="467">
        <f t="shared" si="36"/>
        <v>108.78124687499999</v>
      </c>
      <c r="BA126" s="467">
        <f t="shared" si="49"/>
        <v>0</v>
      </c>
      <c r="BB126" s="467"/>
      <c r="BC126" s="467">
        <f t="shared" si="37"/>
        <v>65.268748124999988</v>
      </c>
      <c r="BD126" s="467">
        <f t="shared" si="50"/>
        <v>0</v>
      </c>
      <c r="BE126" s="467"/>
      <c r="BF126" s="467">
        <f t="shared" si="51"/>
        <v>217.56249374999999</v>
      </c>
      <c r="BG126" s="467">
        <f t="shared" si="52"/>
        <v>0</v>
      </c>
      <c r="BH126" s="467"/>
      <c r="BI126" s="467">
        <f t="shared" si="53"/>
        <v>108.78124687499999</v>
      </c>
      <c r="BJ126" s="467">
        <f t="shared" si="54"/>
        <v>0</v>
      </c>
      <c r="BK126" s="467"/>
      <c r="BL126" s="467">
        <f t="shared" si="55"/>
        <v>65.268748124999988</v>
      </c>
      <c r="BM126" s="467">
        <f t="shared" si="56"/>
        <v>0</v>
      </c>
      <c r="BN126" s="467"/>
      <c r="BO126" s="467"/>
      <c r="BP126" s="467"/>
      <c r="BQ126" s="467"/>
      <c r="BR126" s="467"/>
      <c r="BS126" s="467"/>
      <c r="BT126" s="467"/>
      <c r="BU126" s="467"/>
      <c r="BV126" s="467"/>
      <c r="BW126" s="467"/>
      <c r="BX126" s="467"/>
      <c r="BY126" s="467"/>
      <c r="BZ126" s="467"/>
      <c r="CA126" s="467"/>
      <c r="CB126" s="467"/>
      <c r="CC126" s="467"/>
      <c r="CD126" s="467"/>
      <c r="CE126" s="467"/>
      <c r="CF126" s="467"/>
      <c r="CG126" s="467"/>
      <c r="CH126" s="467"/>
      <c r="CI126" s="467"/>
      <c r="CJ126" s="467"/>
      <c r="CK126" s="467"/>
      <c r="CL126" s="467">
        <f t="shared" si="57"/>
        <v>0</v>
      </c>
      <c r="CM126" s="467">
        <f t="shared" si="58"/>
        <v>0</v>
      </c>
      <c r="CN126" s="467">
        <f t="shared" si="59"/>
        <v>0</v>
      </c>
      <c r="CO126" s="462"/>
      <c r="CP126" s="462"/>
      <c r="CQ126" s="457"/>
      <c r="CR126" s="457"/>
      <c r="CS126" s="457"/>
    </row>
    <row r="127" spans="1:97" s="472" customFormat="1" hidden="1">
      <c r="A127" s="469"/>
      <c r="B127" s="465" t="s">
        <v>342</v>
      </c>
      <c r="C127" s="466">
        <v>5.78</v>
      </c>
      <c r="D127" s="467">
        <f t="shared" si="38"/>
        <v>179.005155</v>
      </c>
      <c r="E127" s="467">
        <f t="shared" si="31"/>
        <v>223.75644375000002</v>
      </c>
      <c r="F127" s="467"/>
      <c r="G127" s="467">
        <f t="shared" si="32"/>
        <v>179.005155</v>
      </c>
      <c r="H127" s="467">
        <f t="shared" si="39"/>
        <v>0</v>
      </c>
      <c r="I127" s="467"/>
      <c r="J127" s="467">
        <f t="shared" si="33"/>
        <v>89.502577500000001</v>
      </c>
      <c r="K127" s="467">
        <f t="shared" si="40"/>
        <v>0</v>
      </c>
      <c r="L127" s="467"/>
      <c r="M127" s="467">
        <f t="shared" si="34"/>
        <v>53.701546499999999</v>
      </c>
      <c r="N127" s="467">
        <f t="shared" si="41"/>
        <v>0</v>
      </c>
      <c r="O127" s="467"/>
      <c r="P127" s="467">
        <f t="shared" si="42"/>
        <v>179.005155</v>
      </c>
      <c r="Q127" s="467">
        <f t="shared" si="43"/>
        <v>0</v>
      </c>
      <c r="R127" s="467"/>
      <c r="S127" s="467">
        <f t="shared" si="44"/>
        <v>89.502577500000001</v>
      </c>
      <c r="T127" s="467">
        <f t="shared" si="45"/>
        <v>0</v>
      </c>
      <c r="U127" s="467"/>
      <c r="V127" s="467">
        <f t="shared" si="46"/>
        <v>53.701546499999999</v>
      </c>
      <c r="W127" s="467">
        <f t="shared" si="47"/>
        <v>0</v>
      </c>
      <c r="X127" s="467"/>
      <c r="Y127" s="467"/>
      <c r="Z127" s="467"/>
      <c r="AA127" s="467"/>
      <c r="AB127" s="467"/>
      <c r="AC127" s="467"/>
      <c r="AD127" s="467"/>
      <c r="AE127" s="467"/>
      <c r="AF127" s="467"/>
      <c r="AG127" s="467"/>
      <c r="AH127" s="467"/>
      <c r="AI127" s="467"/>
      <c r="AJ127" s="467"/>
      <c r="AK127" s="467"/>
      <c r="AL127" s="467"/>
      <c r="AM127" s="467"/>
      <c r="AN127" s="467"/>
      <c r="AO127" s="467"/>
      <c r="AP127" s="467"/>
      <c r="AQ127" s="467"/>
      <c r="AR127" s="467"/>
      <c r="AS127" s="467"/>
      <c r="AT127" s="467"/>
      <c r="AU127" s="467"/>
      <c r="AV127" s="467"/>
      <c r="AW127" s="467">
        <f t="shared" si="35"/>
        <v>223.75644375000002</v>
      </c>
      <c r="AX127" s="467">
        <f t="shared" si="48"/>
        <v>0</v>
      </c>
      <c r="AY127" s="467"/>
      <c r="AZ127" s="467">
        <f t="shared" si="36"/>
        <v>111.87822187500001</v>
      </c>
      <c r="BA127" s="467">
        <f t="shared" si="49"/>
        <v>0</v>
      </c>
      <c r="BB127" s="467"/>
      <c r="BC127" s="467">
        <f t="shared" si="37"/>
        <v>67.126933125000008</v>
      </c>
      <c r="BD127" s="467">
        <f t="shared" si="50"/>
        <v>0</v>
      </c>
      <c r="BE127" s="467"/>
      <c r="BF127" s="467">
        <f t="shared" si="51"/>
        <v>223.75644375000002</v>
      </c>
      <c r="BG127" s="467">
        <f t="shared" si="52"/>
        <v>0</v>
      </c>
      <c r="BH127" s="467"/>
      <c r="BI127" s="467">
        <f t="shared" si="53"/>
        <v>111.87822187500001</v>
      </c>
      <c r="BJ127" s="467">
        <f t="shared" si="54"/>
        <v>0</v>
      </c>
      <c r="BK127" s="467"/>
      <c r="BL127" s="467">
        <f t="shared" si="55"/>
        <v>67.126933125000008</v>
      </c>
      <c r="BM127" s="467">
        <f t="shared" si="56"/>
        <v>0</v>
      </c>
      <c r="BN127" s="467"/>
      <c r="BO127" s="467"/>
      <c r="BP127" s="467"/>
      <c r="BQ127" s="467"/>
      <c r="BR127" s="467"/>
      <c r="BS127" s="467"/>
      <c r="BT127" s="467"/>
      <c r="BU127" s="467"/>
      <c r="BV127" s="467"/>
      <c r="BW127" s="467"/>
      <c r="BX127" s="467"/>
      <c r="BY127" s="467"/>
      <c r="BZ127" s="467"/>
      <c r="CA127" s="467"/>
      <c r="CB127" s="467"/>
      <c r="CC127" s="467"/>
      <c r="CD127" s="467"/>
      <c r="CE127" s="467"/>
      <c r="CF127" s="467"/>
      <c r="CG127" s="467"/>
      <c r="CH127" s="467"/>
      <c r="CI127" s="467"/>
      <c r="CJ127" s="467"/>
      <c r="CK127" s="467"/>
      <c r="CL127" s="467">
        <f t="shared" si="57"/>
        <v>0</v>
      </c>
      <c r="CM127" s="467">
        <f t="shared" si="58"/>
        <v>0</v>
      </c>
      <c r="CN127" s="467">
        <f t="shared" si="59"/>
        <v>0</v>
      </c>
      <c r="CO127" s="462"/>
      <c r="CP127" s="462"/>
      <c r="CQ127" s="457"/>
      <c r="CR127" s="457"/>
      <c r="CS127" s="457"/>
    </row>
    <row r="128" spans="1:97" s="472" customFormat="1" hidden="1">
      <c r="A128" s="469" t="s">
        <v>419</v>
      </c>
      <c r="B128" s="471" t="s">
        <v>343</v>
      </c>
      <c r="C128" s="466">
        <v>5.94</v>
      </c>
      <c r="D128" s="467">
        <f t="shared" si="38"/>
        <v>183.96031500000001</v>
      </c>
      <c r="E128" s="467">
        <f t="shared" si="31"/>
        <v>229.95039375000002</v>
      </c>
      <c r="F128" s="467"/>
      <c r="G128" s="467">
        <f t="shared" si="32"/>
        <v>183.96031500000001</v>
      </c>
      <c r="H128" s="467">
        <f t="shared" si="39"/>
        <v>0</v>
      </c>
      <c r="I128" s="467"/>
      <c r="J128" s="467">
        <f t="shared" si="33"/>
        <v>91.980157500000004</v>
      </c>
      <c r="K128" s="467">
        <f t="shared" si="40"/>
        <v>0</v>
      </c>
      <c r="L128" s="467"/>
      <c r="M128" s="467">
        <f t="shared" si="34"/>
        <v>55.188094499999998</v>
      </c>
      <c r="N128" s="467">
        <f t="shared" si="41"/>
        <v>0</v>
      </c>
      <c r="O128" s="467"/>
      <c r="P128" s="467">
        <f t="shared" si="42"/>
        <v>183.96031500000001</v>
      </c>
      <c r="Q128" s="467">
        <f t="shared" si="43"/>
        <v>0</v>
      </c>
      <c r="R128" s="467"/>
      <c r="S128" s="467">
        <f t="shared" si="44"/>
        <v>91.980157500000004</v>
      </c>
      <c r="T128" s="467">
        <f t="shared" si="45"/>
        <v>0</v>
      </c>
      <c r="U128" s="467"/>
      <c r="V128" s="467">
        <f t="shared" si="46"/>
        <v>55.188094499999998</v>
      </c>
      <c r="W128" s="467">
        <f t="shared" si="47"/>
        <v>0</v>
      </c>
      <c r="X128" s="467"/>
      <c r="Y128" s="467"/>
      <c r="Z128" s="467"/>
      <c r="AA128" s="467"/>
      <c r="AB128" s="467"/>
      <c r="AC128" s="467"/>
      <c r="AD128" s="467"/>
      <c r="AE128" s="467"/>
      <c r="AF128" s="467"/>
      <c r="AG128" s="467"/>
      <c r="AH128" s="467"/>
      <c r="AI128" s="467"/>
      <c r="AJ128" s="467"/>
      <c r="AK128" s="467"/>
      <c r="AL128" s="467"/>
      <c r="AM128" s="467"/>
      <c r="AN128" s="467"/>
      <c r="AO128" s="467"/>
      <c r="AP128" s="467"/>
      <c r="AQ128" s="467"/>
      <c r="AR128" s="467"/>
      <c r="AS128" s="467"/>
      <c r="AT128" s="467"/>
      <c r="AU128" s="467"/>
      <c r="AV128" s="467"/>
      <c r="AW128" s="467">
        <f t="shared" si="35"/>
        <v>229.95039375000002</v>
      </c>
      <c r="AX128" s="467">
        <f t="shared" si="48"/>
        <v>0</v>
      </c>
      <c r="AY128" s="467"/>
      <c r="AZ128" s="467">
        <f t="shared" si="36"/>
        <v>114.97519687500001</v>
      </c>
      <c r="BA128" s="467">
        <f t="shared" si="49"/>
        <v>0</v>
      </c>
      <c r="BB128" s="467"/>
      <c r="BC128" s="467">
        <f t="shared" si="37"/>
        <v>68.985118125</v>
      </c>
      <c r="BD128" s="467">
        <f t="shared" si="50"/>
        <v>0</v>
      </c>
      <c r="BE128" s="467"/>
      <c r="BF128" s="467">
        <f t="shared" si="51"/>
        <v>229.95039375000002</v>
      </c>
      <c r="BG128" s="467">
        <f t="shared" si="52"/>
        <v>0</v>
      </c>
      <c r="BH128" s="467"/>
      <c r="BI128" s="467">
        <f t="shared" si="53"/>
        <v>114.97519687500001</v>
      </c>
      <c r="BJ128" s="467">
        <f t="shared" si="54"/>
        <v>0</v>
      </c>
      <c r="BK128" s="467"/>
      <c r="BL128" s="467">
        <f t="shared" si="55"/>
        <v>68.985118125</v>
      </c>
      <c r="BM128" s="467">
        <f t="shared" si="56"/>
        <v>0</v>
      </c>
      <c r="BN128" s="467"/>
      <c r="BO128" s="467"/>
      <c r="BP128" s="467"/>
      <c r="BQ128" s="467"/>
      <c r="BR128" s="467"/>
      <c r="BS128" s="467"/>
      <c r="BT128" s="467"/>
      <c r="BU128" s="467"/>
      <c r="BV128" s="467"/>
      <c r="BW128" s="467"/>
      <c r="BX128" s="467"/>
      <c r="BY128" s="467"/>
      <c r="BZ128" s="467"/>
      <c r="CA128" s="467"/>
      <c r="CB128" s="467"/>
      <c r="CC128" s="467"/>
      <c r="CD128" s="467"/>
      <c r="CE128" s="467"/>
      <c r="CF128" s="467"/>
      <c r="CG128" s="467"/>
      <c r="CH128" s="467"/>
      <c r="CI128" s="467"/>
      <c r="CJ128" s="467"/>
      <c r="CK128" s="467"/>
      <c r="CL128" s="467">
        <f t="shared" si="57"/>
        <v>0</v>
      </c>
      <c r="CM128" s="467">
        <f t="shared" si="58"/>
        <v>0</v>
      </c>
      <c r="CN128" s="467">
        <f t="shared" si="59"/>
        <v>0</v>
      </c>
      <c r="CO128" s="462"/>
      <c r="CP128" s="462"/>
      <c r="CQ128" s="457"/>
      <c r="CR128" s="457"/>
      <c r="CS128" s="457"/>
    </row>
    <row r="129" spans="1:97" s="472" customFormat="1" hidden="1">
      <c r="A129" s="469"/>
      <c r="B129" s="465" t="s">
        <v>344</v>
      </c>
      <c r="C129" s="466">
        <v>6.11</v>
      </c>
      <c r="D129" s="467">
        <f t="shared" si="38"/>
        <v>189.22517250000001</v>
      </c>
      <c r="E129" s="467">
        <f t="shared" si="31"/>
        <v>236.53146562500001</v>
      </c>
      <c r="F129" s="467"/>
      <c r="G129" s="467">
        <f t="shared" si="32"/>
        <v>189.22517250000001</v>
      </c>
      <c r="H129" s="467">
        <f t="shared" si="39"/>
        <v>0</v>
      </c>
      <c r="I129" s="467"/>
      <c r="J129" s="467">
        <f t="shared" si="33"/>
        <v>94.612586250000007</v>
      </c>
      <c r="K129" s="467">
        <f t="shared" si="40"/>
        <v>0</v>
      </c>
      <c r="L129" s="467"/>
      <c r="M129" s="467">
        <f t="shared" si="34"/>
        <v>56.767551750000003</v>
      </c>
      <c r="N129" s="467">
        <f t="shared" si="41"/>
        <v>0</v>
      </c>
      <c r="O129" s="467"/>
      <c r="P129" s="467">
        <f t="shared" si="42"/>
        <v>189.22517250000001</v>
      </c>
      <c r="Q129" s="467">
        <f t="shared" si="43"/>
        <v>0</v>
      </c>
      <c r="R129" s="467"/>
      <c r="S129" s="467">
        <f t="shared" si="44"/>
        <v>94.612586250000007</v>
      </c>
      <c r="T129" s="467">
        <f t="shared" si="45"/>
        <v>0</v>
      </c>
      <c r="U129" s="467"/>
      <c r="V129" s="467">
        <f t="shared" si="46"/>
        <v>56.767551750000003</v>
      </c>
      <c r="W129" s="467">
        <f t="shared" si="47"/>
        <v>0</v>
      </c>
      <c r="X129" s="467"/>
      <c r="Y129" s="467"/>
      <c r="Z129" s="467"/>
      <c r="AA129" s="467"/>
      <c r="AB129" s="467"/>
      <c r="AC129" s="467"/>
      <c r="AD129" s="467"/>
      <c r="AE129" s="467"/>
      <c r="AF129" s="467"/>
      <c r="AG129" s="467"/>
      <c r="AH129" s="467"/>
      <c r="AI129" s="467"/>
      <c r="AJ129" s="467"/>
      <c r="AK129" s="467"/>
      <c r="AL129" s="467"/>
      <c r="AM129" s="467"/>
      <c r="AN129" s="467"/>
      <c r="AO129" s="467"/>
      <c r="AP129" s="467"/>
      <c r="AQ129" s="467"/>
      <c r="AR129" s="467"/>
      <c r="AS129" s="467"/>
      <c r="AT129" s="467"/>
      <c r="AU129" s="467"/>
      <c r="AV129" s="467"/>
      <c r="AW129" s="467">
        <f t="shared" si="35"/>
        <v>236.53146562500001</v>
      </c>
      <c r="AX129" s="467">
        <f t="shared" si="48"/>
        <v>0</v>
      </c>
      <c r="AY129" s="467"/>
      <c r="AZ129" s="467">
        <f t="shared" si="36"/>
        <v>118.2657328125</v>
      </c>
      <c r="BA129" s="467">
        <f t="shared" si="49"/>
        <v>0</v>
      </c>
      <c r="BB129" s="467"/>
      <c r="BC129" s="467">
        <f t="shared" si="37"/>
        <v>70.959439687499994</v>
      </c>
      <c r="BD129" s="467">
        <f t="shared" si="50"/>
        <v>0</v>
      </c>
      <c r="BE129" s="467"/>
      <c r="BF129" s="467">
        <f t="shared" si="51"/>
        <v>236.53146562500001</v>
      </c>
      <c r="BG129" s="467">
        <f t="shared" si="52"/>
        <v>0</v>
      </c>
      <c r="BH129" s="467"/>
      <c r="BI129" s="467">
        <f t="shared" si="53"/>
        <v>118.2657328125</v>
      </c>
      <c r="BJ129" s="467">
        <f t="shared" si="54"/>
        <v>0</v>
      </c>
      <c r="BK129" s="467"/>
      <c r="BL129" s="467">
        <f t="shared" si="55"/>
        <v>70.959439687499994</v>
      </c>
      <c r="BM129" s="467">
        <f t="shared" si="56"/>
        <v>0</v>
      </c>
      <c r="BN129" s="467"/>
      <c r="BO129" s="467"/>
      <c r="BP129" s="467"/>
      <c r="BQ129" s="467"/>
      <c r="BR129" s="467"/>
      <c r="BS129" s="467"/>
      <c r="BT129" s="467"/>
      <c r="BU129" s="467"/>
      <c r="BV129" s="467"/>
      <c r="BW129" s="467"/>
      <c r="BX129" s="467"/>
      <c r="BY129" s="467"/>
      <c r="BZ129" s="467"/>
      <c r="CA129" s="467"/>
      <c r="CB129" s="467"/>
      <c r="CC129" s="467"/>
      <c r="CD129" s="467"/>
      <c r="CE129" s="467"/>
      <c r="CF129" s="467"/>
      <c r="CG129" s="467"/>
      <c r="CH129" s="467"/>
      <c r="CI129" s="467"/>
      <c r="CJ129" s="467"/>
      <c r="CK129" s="467"/>
      <c r="CL129" s="467">
        <f t="shared" si="57"/>
        <v>0</v>
      </c>
      <c r="CM129" s="467">
        <f t="shared" si="58"/>
        <v>0</v>
      </c>
      <c r="CN129" s="467">
        <f t="shared" si="59"/>
        <v>0</v>
      </c>
      <c r="CO129" s="462"/>
      <c r="CP129" s="462"/>
      <c r="CQ129" s="457"/>
      <c r="CR129" s="457"/>
      <c r="CS129" s="457"/>
    </row>
    <row r="130" spans="1:97" s="472" customFormat="1" hidden="1">
      <c r="A130" s="469"/>
      <c r="B130" s="465" t="s">
        <v>345</v>
      </c>
      <c r="C130" s="466">
        <v>6.28</v>
      </c>
      <c r="D130" s="467">
        <f t="shared" si="38"/>
        <v>194.49002999999999</v>
      </c>
      <c r="E130" s="467">
        <f t="shared" si="31"/>
        <v>243.11253749999997</v>
      </c>
      <c r="F130" s="467"/>
      <c r="G130" s="467">
        <f t="shared" si="32"/>
        <v>194.49002999999999</v>
      </c>
      <c r="H130" s="467">
        <f t="shared" si="39"/>
        <v>0</v>
      </c>
      <c r="I130" s="467"/>
      <c r="J130" s="467">
        <f t="shared" si="33"/>
        <v>97.245014999999995</v>
      </c>
      <c r="K130" s="467">
        <f t="shared" si="40"/>
        <v>0</v>
      </c>
      <c r="L130" s="467"/>
      <c r="M130" s="467">
        <f t="shared" si="34"/>
        <v>58.347008999999993</v>
      </c>
      <c r="N130" s="467">
        <f t="shared" si="41"/>
        <v>0</v>
      </c>
      <c r="O130" s="467"/>
      <c r="P130" s="467">
        <f t="shared" si="42"/>
        <v>194.49002999999999</v>
      </c>
      <c r="Q130" s="467">
        <f t="shared" si="43"/>
        <v>0</v>
      </c>
      <c r="R130" s="467"/>
      <c r="S130" s="467">
        <f t="shared" si="44"/>
        <v>97.245014999999995</v>
      </c>
      <c r="T130" s="467">
        <f t="shared" si="45"/>
        <v>0</v>
      </c>
      <c r="U130" s="467"/>
      <c r="V130" s="467">
        <f t="shared" si="46"/>
        <v>58.347008999999993</v>
      </c>
      <c r="W130" s="467">
        <f t="shared" si="47"/>
        <v>0</v>
      </c>
      <c r="X130" s="467"/>
      <c r="Y130" s="467"/>
      <c r="Z130" s="467"/>
      <c r="AA130" s="467"/>
      <c r="AB130" s="467"/>
      <c r="AC130" s="467"/>
      <c r="AD130" s="467"/>
      <c r="AE130" s="467"/>
      <c r="AF130" s="467"/>
      <c r="AG130" s="467"/>
      <c r="AH130" s="467"/>
      <c r="AI130" s="467"/>
      <c r="AJ130" s="467"/>
      <c r="AK130" s="467"/>
      <c r="AL130" s="467"/>
      <c r="AM130" s="467"/>
      <c r="AN130" s="467"/>
      <c r="AO130" s="467"/>
      <c r="AP130" s="467"/>
      <c r="AQ130" s="467"/>
      <c r="AR130" s="467"/>
      <c r="AS130" s="467"/>
      <c r="AT130" s="467"/>
      <c r="AU130" s="467"/>
      <c r="AV130" s="467"/>
      <c r="AW130" s="467">
        <f t="shared" si="35"/>
        <v>243.11253749999997</v>
      </c>
      <c r="AX130" s="467">
        <f t="shared" si="48"/>
        <v>0</v>
      </c>
      <c r="AY130" s="467"/>
      <c r="AZ130" s="467">
        <f t="shared" si="36"/>
        <v>121.55626874999999</v>
      </c>
      <c r="BA130" s="467">
        <f t="shared" si="49"/>
        <v>0</v>
      </c>
      <c r="BB130" s="467"/>
      <c r="BC130" s="467">
        <f t="shared" si="37"/>
        <v>72.933761249999989</v>
      </c>
      <c r="BD130" s="467">
        <f t="shared" si="50"/>
        <v>0</v>
      </c>
      <c r="BE130" s="467"/>
      <c r="BF130" s="467">
        <f t="shared" si="51"/>
        <v>243.11253749999997</v>
      </c>
      <c r="BG130" s="467">
        <f t="shared" si="52"/>
        <v>0</v>
      </c>
      <c r="BH130" s="467"/>
      <c r="BI130" s="467">
        <f t="shared" si="53"/>
        <v>121.55626874999999</v>
      </c>
      <c r="BJ130" s="467">
        <f t="shared" si="54"/>
        <v>0</v>
      </c>
      <c r="BK130" s="467"/>
      <c r="BL130" s="467">
        <f t="shared" si="55"/>
        <v>72.933761249999989</v>
      </c>
      <c r="BM130" s="467">
        <f t="shared" si="56"/>
        <v>0</v>
      </c>
      <c r="BN130" s="467"/>
      <c r="BO130" s="467"/>
      <c r="BP130" s="467"/>
      <c r="BQ130" s="467"/>
      <c r="BR130" s="467"/>
      <c r="BS130" s="467"/>
      <c r="BT130" s="467"/>
      <c r="BU130" s="467"/>
      <c r="BV130" s="467"/>
      <c r="BW130" s="467"/>
      <c r="BX130" s="467"/>
      <c r="BY130" s="467"/>
      <c r="BZ130" s="467"/>
      <c r="CA130" s="467"/>
      <c r="CB130" s="467"/>
      <c r="CC130" s="467"/>
      <c r="CD130" s="467"/>
      <c r="CE130" s="467"/>
      <c r="CF130" s="467"/>
      <c r="CG130" s="467"/>
      <c r="CH130" s="467"/>
      <c r="CI130" s="467"/>
      <c r="CJ130" s="467"/>
      <c r="CK130" s="467"/>
      <c r="CL130" s="467">
        <f t="shared" si="57"/>
        <v>0</v>
      </c>
      <c r="CM130" s="467">
        <f t="shared" si="58"/>
        <v>0</v>
      </c>
      <c r="CN130" s="467">
        <f t="shared" si="59"/>
        <v>0</v>
      </c>
      <c r="CO130" s="462"/>
      <c r="CP130" s="462"/>
      <c r="CQ130" s="457"/>
      <c r="CR130" s="457"/>
      <c r="CS130" s="457"/>
    </row>
    <row r="131" spans="1:97" s="472" customFormat="1" hidden="1">
      <c r="A131" s="469"/>
      <c r="B131" s="465" t="s">
        <v>346</v>
      </c>
      <c r="C131" s="466">
        <v>6.46</v>
      </c>
      <c r="D131" s="467">
        <f t="shared" si="38"/>
        <v>200.06458499999999</v>
      </c>
      <c r="E131" s="467">
        <f t="shared" si="31"/>
        <v>250.08073124999999</v>
      </c>
      <c r="F131" s="467"/>
      <c r="G131" s="467">
        <f t="shared" si="32"/>
        <v>200.06458499999999</v>
      </c>
      <c r="H131" s="467">
        <f t="shared" si="39"/>
        <v>0</v>
      </c>
      <c r="I131" s="467"/>
      <c r="J131" s="467">
        <f t="shared" si="33"/>
        <v>100.0322925</v>
      </c>
      <c r="K131" s="467">
        <f t="shared" si="40"/>
        <v>0</v>
      </c>
      <c r="L131" s="467"/>
      <c r="M131" s="467">
        <f t="shared" si="34"/>
        <v>60.019375499999995</v>
      </c>
      <c r="N131" s="467">
        <f t="shared" si="41"/>
        <v>0</v>
      </c>
      <c r="O131" s="467"/>
      <c r="P131" s="467">
        <f t="shared" si="42"/>
        <v>200.06458499999999</v>
      </c>
      <c r="Q131" s="467">
        <f t="shared" si="43"/>
        <v>0</v>
      </c>
      <c r="R131" s="467"/>
      <c r="S131" s="467">
        <f t="shared" si="44"/>
        <v>100.0322925</v>
      </c>
      <c r="T131" s="467">
        <f t="shared" si="45"/>
        <v>0</v>
      </c>
      <c r="U131" s="467"/>
      <c r="V131" s="467">
        <f t="shared" si="46"/>
        <v>60.019375499999995</v>
      </c>
      <c r="W131" s="467">
        <f t="shared" si="47"/>
        <v>0</v>
      </c>
      <c r="X131" s="467"/>
      <c r="Y131" s="467"/>
      <c r="Z131" s="467"/>
      <c r="AA131" s="467"/>
      <c r="AB131" s="467"/>
      <c r="AC131" s="467"/>
      <c r="AD131" s="467"/>
      <c r="AE131" s="467"/>
      <c r="AF131" s="467"/>
      <c r="AG131" s="467"/>
      <c r="AH131" s="467"/>
      <c r="AI131" s="467"/>
      <c r="AJ131" s="467"/>
      <c r="AK131" s="467"/>
      <c r="AL131" s="467"/>
      <c r="AM131" s="467"/>
      <c r="AN131" s="467"/>
      <c r="AO131" s="467"/>
      <c r="AP131" s="467"/>
      <c r="AQ131" s="467"/>
      <c r="AR131" s="467"/>
      <c r="AS131" s="467"/>
      <c r="AT131" s="467"/>
      <c r="AU131" s="467"/>
      <c r="AV131" s="467"/>
      <c r="AW131" s="467">
        <f t="shared" si="35"/>
        <v>250.08073124999999</v>
      </c>
      <c r="AX131" s="467">
        <f t="shared" si="48"/>
        <v>0</v>
      </c>
      <c r="AY131" s="467"/>
      <c r="AZ131" s="467">
        <f t="shared" si="36"/>
        <v>125.04036562499999</v>
      </c>
      <c r="BA131" s="467">
        <f t="shared" si="49"/>
        <v>0</v>
      </c>
      <c r="BB131" s="467"/>
      <c r="BC131" s="467">
        <f t="shared" si="37"/>
        <v>75.024219374999987</v>
      </c>
      <c r="BD131" s="467">
        <f t="shared" si="50"/>
        <v>0</v>
      </c>
      <c r="BE131" s="467"/>
      <c r="BF131" s="467">
        <f t="shared" si="51"/>
        <v>250.08073124999999</v>
      </c>
      <c r="BG131" s="467">
        <f t="shared" si="52"/>
        <v>0</v>
      </c>
      <c r="BH131" s="467"/>
      <c r="BI131" s="467">
        <f t="shared" si="53"/>
        <v>125.04036562499999</v>
      </c>
      <c r="BJ131" s="467">
        <f t="shared" si="54"/>
        <v>0</v>
      </c>
      <c r="BK131" s="467"/>
      <c r="BL131" s="467">
        <f t="shared" si="55"/>
        <v>75.024219374999987</v>
      </c>
      <c r="BM131" s="467">
        <f t="shared" si="56"/>
        <v>0</v>
      </c>
      <c r="BN131" s="467"/>
      <c r="BO131" s="467"/>
      <c r="BP131" s="467"/>
      <c r="BQ131" s="467"/>
      <c r="BR131" s="467"/>
      <c r="BS131" s="467"/>
      <c r="BT131" s="467"/>
      <c r="BU131" s="467"/>
      <c r="BV131" s="467"/>
      <c r="BW131" s="467"/>
      <c r="BX131" s="467"/>
      <c r="BY131" s="467"/>
      <c r="BZ131" s="467"/>
      <c r="CA131" s="467"/>
      <c r="CB131" s="467"/>
      <c r="CC131" s="467"/>
      <c r="CD131" s="467"/>
      <c r="CE131" s="467"/>
      <c r="CF131" s="467"/>
      <c r="CG131" s="467"/>
      <c r="CH131" s="467"/>
      <c r="CI131" s="467"/>
      <c r="CJ131" s="467"/>
      <c r="CK131" s="467"/>
      <c r="CL131" s="467">
        <f t="shared" si="57"/>
        <v>0</v>
      </c>
      <c r="CM131" s="467">
        <f t="shared" si="58"/>
        <v>0</v>
      </c>
      <c r="CN131" s="467">
        <f t="shared" si="59"/>
        <v>0</v>
      </c>
      <c r="CO131" s="462"/>
      <c r="CP131" s="462"/>
      <c r="CQ131" s="457"/>
      <c r="CR131" s="457"/>
      <c r="CS131" s="457"/>
    </row>
    <row r="132" spans="1:97" s="472" customFormat="1" hidden="1">
      <c r="A132" s="464"/>
      <c r="B132" s="465" t="s">
        <v>53</v>
      </c>
      <c r="C132" s="466">
        <v>5.05</v>
      </c>
      <c r="D132" s="467">
        <f t="shared" si="38"/>
        <v>156.39723749999999</v>
      </c>
      <c r="E132" s="467">
        <f t="shared" si="31"/>
        <v>195.49654687499998</v>
      </c>
      <c r="F132" s="467"/>
      <c r="G132" s="467">
        <f t="shared" si="32"/>
        <v>156.39723749999999</v>
      </c>
      <c r="H132" s="467">
        <f t="shared" si="39"/>
        <v>0</v>
      </c>
      <c r="I132" s="467"/>
      <c r="J132" s="467">
        <f t="shared" si="33"/>
        <v>78.198618749999994</v>
      </c>
      <c r="K132" s="467">
        <f t="shared" si="40"/>
        <v>0</v>
      </c>
      <c r="L132" s="467"/>
      <c r="M132" s="467">
        <f t="shared" si="34"/>
        <v>46.919171249999998</v>
      </c>
      <c r="N132" s="467">
        <f t="shared" si="41"/>
        <v>0</v>
      </c>
      <c r="O132" s="467"/>
      <c r="P132" s="467">
        <f t="shared" si="42"/>
        <v>156.39723749999999</v>
      </c>
      <c r="Q132" s="467">
        <f t="shared" si="43"/>
        <v>0</v>
      </c>
      <c r="R132" s="467"/>
      <c r="S132" s="467">
        <f t="shared" si="44"/>
        <v>78.198618749999994</v>
      </c>
      <c r="T132" s="467">
        <f t="shared" si="45"/>
        <v>0</v>
      </c>
      <c r="U132" s="467"/>
      <c r="V132" s="467">
        <f t="shared" si="46"/>
        <v>46.919171249999998</v>
      </c>
      <c r="W132" s="467">
        <f t="shared" si="47"/>
        <v>0</v>
      </c>
      <c r="X132" s="467"/>
      <c r="Y132" s="467"/>
      <c r="Z132" s="467"/>
      <c r="AA132" s="467"/>
      <c r="AB132" s="467"/>
      <c r="AC132" s="467"/>
      <c r="AD132" s="467"/>
      <c r="AE132" s="467"/>
      <c r="AF132" s="467"/>
      <c r="AG132" s="467"/>
      <c r="AH132" s="467"/>
      <c r="AI132" s="467"/>
      <c r="AJ132" s="467"/>
      <c r="AK132" s="467"/>
      <c r="AL132" s="467"/>
      <c r="AM132" s="467"/>
      <c r="AN132" s="467"/>
      <c r="AO132" s="467"/>
      <c r="AP132" s="467"/>
      <c r="AQ132" s="467"/>
      <c r="AR132" s="467"/>
      <c r="AS132" s="467"/>
      <c r="AT132" s="467"/>
      <c r="AU132" s="467"/>
      <c r="AV132" s="467"/>
      <c r="AW132" s="467">
        <f t="shared" si="35"/>
        <v>195.49654687499998</v>
      </c>
      <c r="AX132" s="467">
        <f t="shared" si="48"/>
        <v>0</v>
      </c>
      <c r="AY132" s="467"/>
      <c r="AZ132" s="467">
        <f t="shared" si="36"/>
        <v>97.748273437499989</v>
      </c>
      <c r="BA132" s="467">
        <f t="shared" si="49"/>
        <v>0</v>
      </c>
      <c r="BB132" s="467"/>
      <c r="BC132" s="467">
        <f t="shared" si="37"/>
        <v>58.648964062499992</v>
      </c>
      <c r="BD132" s="467">
        <f t="shared" si="50"/>
        <v>0</v>
      </c>
      <c r="BE132" s="467"/>
      <c r="BF132" s="467">
        <f t="shared" si="51"/>
        <v>195.49654687499998</v>
      </c>
      <c r="BG132" s="467">
        <f t="shared" si="52"/>
        <v>0</v>
      </c>
      <c r="BH132" s="467"/>
      <c r="BI132" s="467">
        <f t="shared" si="53"/>
        <v>97.748273437499989</v>
      </c>
      <c r="BJ132" s="467">
        <f t="shared" si="54"/>
        <v>0</v>
      </c>
      <c r="BK132" s="467"/>
      <c r="BL132" s="467">
        <f t="shared" si="55"/>
        <v>58.648964062499992</v>
      </c>
      <c r="BM132" s="467">
        <f t="shared" si="56"/>
        <v>0</v>
      </c>
      <c r="BN132" s="467"/>
      <c r="BO132" s="467"/>
      <c r="BP132" s="467"/>
      <c r="BQ132" s="467"/>
      <c r="BR132" s="467"/>
      <c r="BS132" s="467"/>
      <c r="BT132" s="467"/>
      <c r="BU132" s="467"/>
      <c r="BV132" s="467"/>
      <c r="BW132" s="467"/>
      <c r="BX132" s="467"/>
      <c r="BY132" s="467"/>
      <c r="BZ132" s="467"/>
      <c r="CA132" s="467"/>
      <c r="CB132" s="467"/>
      <c r="CC132" s="467"/>
      <c r="CD132" s="467"/>
      <c r="CE132" s="467"/>
      <c r="CF132" s="467"/>
      <c r="CG132" s="467"/>
      <c r="CH132" s="467"/>
      <c r="CI132" s="467"/>
      <c r="CJ132" s="467"/>
      <c r="CK132" s="467"/>
      <c r="CL132" s="467">
        <f t="shared" si="57"/>
        <v>0</v>
      </c>
      <c r="CM132" s="467">
        <f t="shared" si="58"/>
        <v>0</v>
      </c>
      <c r="CN132" s="467">
        <f t="shared" si="59"/>
        <v>0</v>
      </c>
      <c r="CO132" s="462"/>
      <c r="CP132" s="462"/>
      <c r="CQ132" s="457"/>
      <c r="CR132" s="457"/>
      <c r="CS132" s="457"/>
    </row>
    <row r="133" spans="1:97" s="472" customFormat="1" hidden="1">
      <c r="A133" s="469"/>
      <c r="B133" s="465" t="s">
        <v>340</v>
      </c>
      <c r="C133" s="466">
        <v>5.19</v>
      </c>
      <c r="D133" s="467">
        <f t="shared" si="38"/>
        <v>160.7330025</v>
      </c>
      <c r="E133" s="467">
        <f t="shared" si="31"/>
        <v>200.916253125</v>
      </c>
      <c r="F133" s="467"/>
      <c r="G133" s="467">
        <f t="shared" si="32"/>
        <v>160.7330025</v>
      </c>
      <c r="H133" s="467">
        <f t="shared" si="39"/>
        <v>0</v>
      </c>
      <c r="I133" s="467"/>
      <c r="J133" s="467">
        <f t="shared" si="33"/>
        <v>80.366501249999999</v>
      </c>
      <c r="K133" s="467">
        <f t="shared" si="40"/>
        <v>0</v>
      </c>
      <c r="L133" s="467"/>
      <c r="M133" s="467">
        <f t="shared" si="34"/>
        <v>48.219900750000001</v>
      </c>
      <c r="N133" s="467">
        <f t="shared" si="41"/>
        <v>0</v>
      </c>
      <c r="O133" s="467"/>
      <c r="P133" s="467">
        <f t="shared" si="42"/>
        <v>160.7330025</v>
      </c>
      <c r="Q133" s="467">
        <f t="shared" si="43"/>
        <v>0</v>
      </c>
      <c r="R133" s="467"/>
      <c r="S133" s="467">
        <f t="shared" si="44"/>
        <v>80.366501249999999</v>
      </c>
      <c r="T133" s="467">
        <f t="shared" si="45"/>
        <v>0</v>
      </c>
      <c r="U133" s="467"/>
      <c r="V133" s="467">
        <f t="shared" si="46"/>
        <v>48.219900750000001</v>
      </c>
      <c r="W133" s="467">
        <f t="shared" si="47"/>
        <v>0</v>
      </c>
      <c r="X133" s="467"/>
      <c r="Y133" s="467"/>
      <c r="Z133" s="467"/>
      <c r="AA133" s="467"/>
      <c r="AB133" s="467"/>
      <c r="AC133" s="467"/>
      <c r="AD133" s="467"/>
      <c r="AE133" s="467"/>
      <c r="AF133" s="467"/>
      <c r="AG133" s="467"/>
      <c r="AH133" s="467"/>
      <c r="AI133" s="467"/>
      <c r="AJ133" s="467"/>
      <c r="AK133" s="467"/>
      <c r="AL133" s="467"/>
      <c r="AM133" s="467"/>
      <c r="AN133" s="467"/>
      <c r="AO133" s="467"/>
      <c r="AP133" s="467"/>
      <c r="AQ133" s="467"/>
      <c r="AR133" s="467"/>
      <c r="AS133" s="467"/>
      <c r="AT133" s="467"/>
      <c r="AU133" s="467"/>
      <c r="AV133" s="467"/>
      <c r="AW133" s="467">
        <f t="shared" si="35"/>
        <v>200.916253125</v>
      </c>
      <c r="AX133" s="467">
        <f t="shared" si="48"/>
        <v>0</v>
      </c>
      <c r="AY133" s="467"/>
      <c r="AZ133" s="467">
        <f t="shared" si="36"/>
        <v>100.4581265625</v>
      </c>
      <c r="BA133" s="467">
        <f t="shared" si="49"/>
        <v>0</v>
      </c>
      <c r="BB133" s="467"/>
      <c r="BC133" s="467">
        <f t="shared" si="37"/>
        <v>60.274875937499999</v>
      </c>
      <c r="BD133" s="467">
        <f t="shared" si="50"/>
        <v>0</v>
      </c>
      <c r="BE133" s="467"/>
      <c r="BF133" s="467">
        <f t="shared" si="51"/>
        <v>200.916253125</v>
      </c>
      <c r="BG133" s="467">
        <f t="shared" si="52"/>
        <v>0</v>
      </c>
      <c r="BH133" s="467"/>
      <c r="BI133" s="467">
        <f t="shared" si="53"/>
        <v>100.4581265625</v>
      </c>
      <c r="BJ133" s="467">
        <f t="shared" si="54"/>
        <v>0</v>
      </c>
      <c r="BK133" s="467"/>
      <c r="BL133" s="467">
        <f t="shared" si="55"/>
        <v>60.274875937499999</v>
      </c>
      <c r="BM133" s="467">
        <f t="shared" si="56"/>
        <v>0</v>
      </c>
      <c r="BN133" s="467"/>
      <c r="BO133" s="467"/>
      <c r="BP133" s="467"/>
      <c r="BQ133" s="467"/>
      <c r="BR133" s="467"/>
      <c r="BS133" s="467"/>
      <c r="BT133" s="467"/>
      <c r="BU133" s="467"/>
      <c r="BV133" s="467"/>
      <c r="BW133" s="467"/>
      <c r="BX133" s="467"/>
      <c r="BY133" s="467"/>
      <c r="BZ133" s="467"/>
      <c r="CA133" s="467"/>
      <c r="CB133" s="467"/>
      <c r="CC133" s="467"/>
      <c r="CD133" s="467"/>
      <c r="CE133" s="467"/>
      <c r="CF133" s="467"/>
      <c r="CG133" s="467"/>
      <c r="CH133" s="467"/>
      <c r="CI133" s="467"/>
      <c r="CJ133" s="467"/>
      <c r="CK133" s="467"/>
      <c r="CL133" s="467">
        <f t="shared" si="57"/>
        <v>0</v>
      </c>
      <c r="CM133" s="467">
        <f t="shared" si="58"/>
        <v>0</v>
      </c>
      <c r="CN133" s="467">
        <f t="shared" si="59"/>
        <v>0</v>
      </c>
      <c r="CO133" s="462"/>
      <c r="CP133" s="462"/>
      <c r="CQ133" s="457"/>
      <c r="CR133" s="457"/>
      <c r="CS133" s="457"/>
    </row>
    <row r="134" spans="1:97" s="472" customFormat="1" hidden="1">
      <c r="A134" s="469"/>
      <c r="B134" s="465" t="s">
        <v>341</v>
      </c>
      <c r="C134" s="466">
        <v>5.34</v>
      </c>
      <c r="D134" s="467">
        <f t="shared" si="38"/>
        <v>165.37846500000001</v>
      </c>
      <c r="E134" s="467">
        <f t="shared" si="31"/>
        <v>206.72308125000001</v>
      </c>
      <c r="F134" s="467"/>
      <c r="G134" s="467">
        <f t="shared" si="32"/>
        <v>165.37846500000001</v>
      </c>
      <c r="H134" s="467">
        <f t="shared" si="39"/>
        <v>0</v>
      </c>
      <c r="I134" s="467"/>
      <c r="J134" s="467">
        <f t="shared" si="33"/>
        <v>82.689232500000003</v>
      </c>
      <c r="K134" s="467">
        <f t="shared" si="40"/>
        <v>0</v>
      </c>
      <c r="L134" s="467"/>
      <c r="M134" s="467">
        <f t="shared" si="34"/>
        <v>49.613539500000002</v>
      </c>
      <c r="N134" s="467">
        <f t="shared" si="41"/>
        <v>0</v>
      </c>
      <c r="O134" s="467"/>
      <c r="P134" s="467">
        <f t="shared" si="42"/>
        <v>165.37846500000001</v>
      </c>
      <c r="Q134" s="467">
        <f t="shared" si="43"/>
        <v>0</v>
      </c>
      <c r="R134" s="467"/>
      <c r="S134" s="467">
        <f t="shared" si="44"/>
        <v>82.689232500000003</v>
      </c>
      <c r="T134" s="467">
        <f t="shared" si="45"/>
        <v>0</v>
      </c>
      <c r="U134" s="467"/>
      <c r="V134" s="467">
        <f t="shared" si="46"/>
        <v>49.613539500000002</v>
      </c>
      <c r="W134" s="467">
        <f t="shared" si="47"/>
        <v>0</v>
      </c>
      <c r="X134" s="467"/>
      <c r="Y134" s="467"/>
      <c r="Z134" s="467"/>
      <c r="AA134" s="467"/>
      <c r="AB134" s="467"/>
      <c r="AC134" s="467"/>
      <c r="AD134" s="467"/>
      <c r="AE134" s="467"/>
      <c r="AF134" s="467"/>
      <c r="AG134" s="467"/>
      <c r="AH134" s="467"/>
      <c r="AI134" s="467"/>
      <c r="AJ134" s="467"/>
      <c r="AK134" s="467"/>
      <c r="AL134" s="467"/>
      <c r="AM134" s="467"/>
      <c r="AN134" s="467"/>
      <c r="AO134" s="467"/>
      <c r="AP134" s="467"/>
      <c r="AQ134" s="467"/>
      <c r="AR134" s="467"/>
      <c r="AS134" s="467"/>
      <c r="AT134" s="467"/>
      <c r="AU134" s="467"/>
      <c r="AV134" s="467"/>
      <c r="AW134" s="467">
        <f t="shared" si="35"/>
        <v>206.72308125000001</v>
      </c>
      <c r="AX134" s="467">
        <f t="shared" si="48"/>
        <v>0</v>
      </c>
      <c r="AY134" s="467"/>
      <c r="AZ134" s="467">
        <f t="shared" si="36"/>
        <v>103.361540625</v>
      </c>
      <c r="BA134" s="467">
        <f t="shared" si="49"/>
        <v>0</v>
      </c>
      <c r="BB134" s="467"/>
      <c r="BC134" s="467">
        <f t="shared" si="37"/>
        <v>62.016924375000002</v>
      </c>
      <c r="BD134" s="467">
        <f t="shared" si="50"/>
        <v>0</v>
      </c>
      <c r="BE134" s="467"/>
      <c r="BF134" s="467">
        <f t="shared" si="51"/>
        <v>206.72308125000001</v>
      </c>
      <c r="BG134" s="467">
        <f t="shared" si="52"/>
        <v>0</v>
      </c>
      <c r="BH134" s="467"/>
      <c r="BI134" s="467">
        <f t="shared" si="53"/>
        <v>103.361540625</v>
      </c>
      <c r="BJ134" s="467">
        <f t="shared" si="54"/>
        <v>0</v>
      </c>
      <c r="BK134" s="467"/>
      <c r="BL134" s="467">
        <f t="shared" si="55"/>
        <v>62.016924375000002</v>
      </c>
      <c r="BM134" s="467">
        <f t="shared" si="56"/>
        <v>0</v>
      </c>
      <c r="BN134" s="467"/>
      <c r="BO134" s="467"/>
      <c r="BP134" s="467"/>
      <c r="BQ134" s="467"/>
      <c r="BR134" s="467"/>
      <c r="BS134" s="467"/>
      <c r="BT134" s="467"/>
      <c r="BU134" s="467"/>
      <c r="BV134" s="467"/>
      <c r="BW134" s="467"/>
      <c r="BX134" s="467"/>
      <c r="BY134" s="467"/>
      <c r="BZ134" s="467"/>
      <c r="CA134" s="467"/>
      <c r="CB134" s="467"/>
      <c r="CC134" s="467"/>
      <c r="CD134" s="467"/>
      <c r="CE134" s="467"/>
      <c r="CF134" s="467"/>
      <c r="CG134" s="467"/>
      <c r="CH134" s="467"/>
      <c r="CI134" s="467"/>
      <c r="CJ134" s="467"/>
      <c r="CK134" s="467"/>
      <c r="CL134" s="467">
        <f t="shared" si="57"/>
        <v>0</v>
      </c>
      <c r="CM134" s="467">
        <f t="shared" si="58"/>
        <v>0</v>
      </c>
      <c r="CN134" s="467">
        <f t="shared" si="59"/>
        <v>0</v>
      </c>
      <c r="CO134" s="462"/>
      <c r="CP134" s="462"/>
      <c r="CQ134" s="457"/>
      <c r="CR134" s="457"/>
      <c r="CS134" s="457"/>
    </row>
    <row r="135" spans="1:97" s="472" customFormat="1" hidden="1">
      <c r="A135" s="469"/>
      <c r="B135" s="465" t="s">
        <v>342</v>
      </c>
      <c r="C135" s="466">
        <v>5.49</v>
      </c>
      <c r="D135" s="467">
        <f t="shared" si="38"/>
        <v>170.02392749999999</v>
      </c>
      <c r="E135" s="467">
        <f t="shared" si="31"/>
        <v>212.52990937499999</v>
      </c>
      <c r="F135" s="467"/>
      <c r="G135" s="467">
        <f t="shared" si="32"/>
        <v>170.02392749999999</v>
      </c>
      <c r="H135" s="467">
        <f t="shared" si="39"/>
        <v>0</v>
      </c>
      <c r="I135" s="467"/>
      <c r="J135" s="467">
        <f t="shared" si="33"/>
        <v>85.011963749999993</v>
      </c>
      <c r="K135" s="467">
        <f t="shared" si="40"/>
        <v>0</v>
      </c>
      <c r="L135" s="467"/>
      <c r="M135" s="467">
        <f t="shared" si="34"/>
        <v>51.007178249999996</v>
      </c>
      <c r="N135" s="467">
        <f t="shared" si="41"/>
        <v>0</v>
      </c>
      <c r="O135" s="467"/>
      <c r="P135" s="467">
        <f t="shared" si="42"/>
        <v>170.02392749999999</v>
      </c>
      <c r="Q135" s="467">
        <f t="shared" si="43"/>
        <v>0</v>
      </c>
      <c r="R135" s="467"/>
      <c r="S135" s="467">
        <f t="shared" si="44"/>
        <v>85.011963749999993</v>
      </c>
      <c r="T135" s="467">
        <f t="shared" si="45"/>
        <v>0</v>
      </c>
      <c r="U135" s="467"/>
      <c r="V135" s="467">
        <f t="shared" si="46"/>
        <v>51.007178249999996</v>
      </c>
      <c r="W135" s="467">
        <f t="shared" si="47"/>
        <v>0</v>
      </c>
      <c r="X135" s="467"/>
      <c r="Y135" s="467"/>
      <c r="Z135" s="467"/>
      <c r="AA135" s="467"/>
      <c r="AB135" s="467"/>
      <c r="AC135" s="467"/>
      <c r="AD135" s="467"/>
      <c r="AE135" s="467"/>
      <c r="AF135" s="467"/>
      <c r="AG135" s="467"/>
      <c r="AH135" s="467"/>
      <c r="AI135" s="467"/>
      <c r="AJ135" s="467"/>
      <c r="AK135" s="467"/>
      <c r="AL135" s="467"/>
      <c r="AM135" s="467"/>
      <c r="AN135" s="467"/>
      <c r="AO135" s="467"/>
      <c r="AP135" s="467"/>
      <c r="AQ135" s="467"/>
      <c r="AR135" s="467"/>
      <c r="AS135" s="467"/>
      <c r="AT135" s="467"/>
      <c r="AU135" s="467"/>
      <c r="AV135" s="467"/>
      <c r="AW135" s="467">
        <f t="shared" si="35"/>
        <v>212.52990937499999</v>
      </c>
      <c r="AX135" s="467">
        <f t="shared" si="48"/>
        <v>0</v>
      </c>
      <c r="AY135" s="467"/>
      <c r="AZ135" s="467">
        <f t="shared" si="36"/>
        <v>106.26495468749999</v>
      </c>
      <c r="BA135" s="467">
        <f t="shared" si="49"/>
        <v>0</v>
      </c>
      <c r="BB135" s="467"/>
      <c r="BC135" s="467">
        <f t="shared" si="37"/>
        <v>63.758972812499991</v>
      </c>
      <c r="BD135" s="467">
        <f t="shared" si="50"/>
        <v>0</v>
      </c>
      <c r="BE135" s="467"/>
      <c r="BF135" s="467">
        <f t="shared" si="51"/>
        <v>212.52990937499999</v>
      </c>
      <c r="BG135" s="467">
        <f t="shared" si="52"/>
        <v>0</v>
      </c>
      <c r="BH135" s="467"/>
      <c r="BI135" s="467">
        <f t="shared" si="53"/>
        <v>106.26495468749999</v>
      </c>
      <c r="BJ135" s="467">
        <f t="shared" si="54"/>
        <v>0</v>
      </c>
      <c r="BK135" s="467"/>
      <c r="BL135" s="467">
        <f t="shared" si="55"/>
        <v>63.758972812499991</v>
      </c>
      <c r="BM135" s="467">
        <f t="shared" si="56"/>
        <v>0</v>
      </c>
      <c r="BN135" s="467"/>
      <c r="BO135" s="467"/>
      <c r="BP135" s="467"/>
      <c r="BQ135" s="467"/>
      <c r="BR135" s="467"/>
      <c r="BS135" s="467"/>
      <c r="BT135" s="467"/>
      <c r="BU135" s="467"/>
      <c r="BV135" s="467"/>
      <c r="BW135" s="467"/>
      <c r="BX135" s="467"/>
      <c r="BY135" s="467"/>
      <c r="BZ135" s="467"/>
      <c r="CA135" s="467"/>
      <c r="CB135" s="467"/>
      <c r="CC135" s="467"/>
      <c r="CD135" s="467"/>
      <c r="CE135" s="467"/>
      <c r="CF135" s="467"/>
      <c r="CG135" s="467"/>
      <c r="CH135" s="467"/>
      <c r="CI135" s="467"/>
      <c r="CJ135" s="467"/>
      <c r="CK135" s="467"/>
      <c r="CL135" s="467">
        <f t="shared" si="57"/>
        <v>0</v>
      </c>
      <c r="CM135" s="467">
        <f t="shared" si="58"/>
        <v>0</v>
      </c>
      <c r="CN135" s="467">
        <f t="shared" si="59"/>
        <v>0</v>
      </c>
      <c r="CO135" s="462"/>
      <c r="CP135" s="462"/>
      <c r="CQ135" s="457"/>
      <c r="CR135" s="457"/>
      <c r="CS135" s="457"/>
    </row>
    <row r="136" spans="1:97" s="472" customFormat="1" hidden="1">
      <c r="A136" s="469" t="s">
        <v>420</v>
      </c>
      <c r="B136" s="471" t="s">
        <v>343</v>
      </c>
      <c r="C136" s="466">
        <v>5.64</v>
      </c>
      <c r="D136" s="467">
        <f t="shared" si="38"/>
        <v>174.66938999999999</v>
      </c>
      <c r="E136" s="467">
        <f t="shared" si="31"/>
        <v>218.3367375</v>
      </c>
      <c r="F136" s="467"/>
      <c r="G136" s="467">
        <f t="shared" si="32"/>
        <v>174.66938999999999</v>
      </c>
      <c r="H136" s="467">
        <f t="shared" si="39"/>
        <v>0</v>
      </c>
      <c r="I136" s="467"/>
      <c r="J136" s="467">
        <f t="shared" si="33"/>
        <v>87.334694999999996</v>
      </c>
      <c r="K136" s="467">
        <f t="shared" si="40"/>
        <v>0</v>
      </c>
      <c r="L136" s="467"/>
      <c r="M136" s="467">
        <f t="shared" si="34"/>
        <v>52.400816999999996</v>
      </c>
      <c r="N136" s="467">
        <f t="shared" si="41"/>
        <v>0</v>
      </c>
      <c r="O136" s="467"/>
      <c r="P136" s="467">
        <f t="shared" si="42"/>
        <v>174.66938999999999</v>
      </c>
      <c r="Q136" s="467">
        <f t="shared" si="43"/>
        <v>0</v>
      </c>
      <c r="R136" s="467"/>
      <c r="S136" s="467">
        <f t="shared" si="44"/>
        <v>87.334694999999996</v>
      </c>
      <c r="T136" s="467">
        <f t="shared" si="45"/>
        <v>0</v>
      </c>
      <c r="U136" s="467"/>
      <c r="V136" s="467">
        <f t="shared" si="46"/>
        <v>52.400816999999996</v>
      </c>
      <c r="W136" s="467">
        <f t="shared" si="47"/>
        <v>0</v>
      </c>
      <c r="X136" s="467"/>
      <c r="Y136" s="467"/>
      <c r="Z136" s="467"/>
      <c r="AA136" s="467"/>
      <c r="AB136" s="467"/>
      <c r="AC136" s="467"/>
      <c r="AD136" s="467"/>
      <c r="AE136" s="467"/>
      <c r="AF136" s="467"/>
      <c r="AG136" s="467"/>
      <c r="AH136" s="467"/>
      <c r="AI136" s="467"/>
      <c r="AJ136" s="467"/>
      <c r="AK136" s="467"/>
      <c r="AL136" s="467"/>
      <c r="AM136" s="467"/>
      <c r="AN136" s="467"/>
      <c r="AO136" s="467"/>
      <c r="AP136" s="467"/>
      <c r="AQ136" s="467"/>
      <c r="AR136" s="467"/>
      <c r="AS136" s="467"/>
      <c r="AT136" s="467"/>
      <c r="AU136" s="467"/>
      <c r="AV136" s="467"/>
      <c r="AW136" s="467">
        <f t="shared" si="35"/>
        <v>218.3367375</v>
      </c>
      <c r="AX136" s="467">
        <f t="shared" si="48"/>
        <v>0</v>
      </c>
      <c r="AY136" s="467"/>
      <c r="AZ136" s="467">
        <f t="shared" si="36"/>
        <v>109.16836875</v>
      </c>
      <c r="BA136" s="467">
        <f t="shared" si="49"/>
        <v>0</v>
      </c>
      <c r="BB136" s="467"/>
      <c r="BC136" s="467">
        <f t="shared" si="37"/>
        <v>65.501021249999994</v>
      </c>
      <c r="BD136" s="467">
        <f t="shared" si="50"/>
        <v>0</v>
      </c>
      <c r="BE136" s="467"/>
      <c r="BF136" s="467">
        <f t="shared" si="51"/>
        <v>218.3367375</v>
      </c>
      <c r="BG136" s="467">
        <f t="shared" si="52"/>
        <v>0</v>
      </c>
      <c r="BH136" s="467"/>
      <c r="BI136" s="467">
        <f t="shared" si="53"/>
        <v>109.16836875</v>
      </c>
      <c r="BJ136" s="467">
        <f t="shared" si="54"/>
        <v>0</v>
      </c>
      <c r="BK136" s="467"/>
      <c r="BL136" s="467">
        <f t="shared" si="55"/>
        <v>65.501021249999994</v>
      </c>
      <c r="BM136" s="467">
        <f t="shared" si="56"/>
        <v>0</v>
      </c>
      <c r="BN136" s="467"/>
      <c r="BO136" s="467"/>
      <c r="BP136" s="467"/>
      <c r="BQ136" s="467"/>
      <c r="BR136" s="467"/>
      <c r="BS136" s="467"/>
      <c r="BT136" s="467"/>
      <c r="BU136" s="467"/>
      <c r="BV136" s="467"/>
      <c r="BW136" s="467"/>
      <c r="BX136" s="467"/>
      <c r="BY136" s="467"/>
      <c r="BZ136" s="467"/>
      <c r="CA136" s="467"/>
      <c r="CB136" s="467"/>
      <c r="CC136" s="467"/>
      <c r="CD136" s="467"/>
      <c r="CE136" s="467"/>
      <c r="CF136" s="467"/>
      <c r="CG136" s="467"/>
      <c r="CH136" s="467"/>
      <c r="CI136" s="467"/>
      <c r="CJ136" s="467"/>
      <c r="CK136" s="467"/>
      <c r="CL136" s="467">
        <f t="shared" si="57"/>
        <v>0</v>
      </c>
      <c r="CM136" s="467">
        <f t="shared" si="58"/>
        <v>0</v>
      </c>
      <c r="CN136" s="467">
        <f t="shared" si="59"/>
        <v>0</v>
      </c>
      <c r="CO136" s="462"/>
      <c r="CP136" s="462"/>
      <c r="CQ136" s="457"/>
      <c r="CR136" s="457"/>
      <c r="CS136" s="457"/>
    </row>
    <row r="137" spans="1:97" s="472" customFormat="1" hidden="1">
      <c r="A137" s="469"/>
      <c r="B137" s="465" t="s">
        <v>344</v>
      </c>
      <c r="C137" s="466">
        <v>5.8</v>
      </c>
      <c r="D137" s="467">
        <f t="shared" si="38"/>
        <v>179.62455</v>
      </c>
      <c r="E137" s="467">
        <f t="shared" si="31"/>
        <v>224.5306875</v>
      </c>
      <c r="F137" s="467"/>
      <c r="G137" s="467">
        <f t="shared" si="32"/>
        <v>179.62455</v>
      </c>
      <c r="H137" s="467">
        <f t="shared" si="39"/>
        <v>0</v>
      </c>
      <c r="I137" s="467"/>
      <c r="J137" s="467">
        <f t="shared" si="33"/>
        <v>89.812275</v>
      </c>
      <c r="K137" s="467">
        <f t="shared" si="40"/>
        <v>0</v>
      </c>
      <c r="L137" s="467"/>
      <c r="M137" s="467">
        <f t="shared" si="34"/>
        <v>53.887364999999996</v>
      </c>
      <c r="N137" s="467">
        <f t="shared" si="41"/>
        <v>0</v>
      </c>
      <c r="O137" s="467"/>
      <c r="P137" s="467">
        <f t="shared" si="42"/>
        <v>179.62455</v>
      </c>
      <c r="Q137" s="467">
        <f t="shared" si="43"/>
        <v>0</v>
      </c>
      <c r="R137" s="467"/>
      <c r="S137" s="467">
        <f t="shared" si="44"/>
        <v>89.812275</v>
      </c>
      <c r="T137" s="467">
        <f t="shared" si="45"/>
        <v>0</v>
      </c>
      <c r="U137" s="467"/>
      <c r="V137" s="467">
        <f t="shared" si="46"/>
        <v>53.887364999999996</v>
      </c>
      <c r="W137" s="467">
        <f t="shared" si="47"/>
        <v>0</v>
      </c>
      <c r="X137" s="467"/>
      <c r="Y137" s="467"/>
      <c r="Z137" s="467"/>
      <c r="AA137" s="467"/>
      <c r="AB137" s="467"/>
      <c r="AC137" s="467"/>
      <c r="AD137" s="467"/>
      <c r="AE137" s="467"/>
      <c r="AF137" s="467"/>
      <c r="AG137" s="467"/>
      <c r="AH137" s="467"/>
      <c r="AI137" s="467"/>
      <c r="AJ137" s="467"/>
      <c r="AK137" s="467"/>
      <c r="AL137" s="467"/>
      <c r="AM137" s="467"/>
      <c r="AN137" s="467"/>
      <c r="AO137" s="467"/>
      <c r="AP137" s="467"/>
      <c r="AQ137" s="467"/>
      <c r="AR137" s="467"/>
      <c r="AS137" s="467"/>
      <c r="AT137" s="467"/>
      <c r="AU137" s="467"/>
      <c r="AV137" s="467"/>
      <c r="AW137" s="467">
        <f t="shared" si="35"/>
        <v>224.5306875</v>
      </c>
      <c r="AX137" s="467">
        <f t="shared" si="48"/>
        <v>0</v>
      </c>
      <c r="AY137" s="467"/>
      <c r="AZ137" s="467">
        <f t="shared" si="36"/>
        <v>112.26534375</v>
      </c>
      <c r="BA137" s="467">
        <f t="shared" si="49"/>
        <v>0</v>
      </c>
      <c r="BB137" s="467"/>
      <c r="BC137" s="467">
        <f t="shared" si="37"/>
        <v>67.35920625</v>
      </c>
      <c r="BD137" s="467">
        <f t="shared" si="50"/>
        <v>0</v>
      </c>
      <c r="BE137" s="467"/>
      <c r="BF137" s="467">
        <f t="shared" si="51"/>
        <v>224.5306875</v>
      </c>
      <c r="BG137" s="467">
        <f t="shared" si="52"/>
        <v>0</v>
      </c>
      <c r="BH137" s="467"/>
      <c r="BI137" s="467">
        <f t="shared" si="53"/>
        <v>112.26534375</v>
      </c>
      <c r="BJ137" s="467">
        <f t="shared" si="54"/>
        <v>0</v>
      </c>
      <c r="BK137" s="467"/>
      <c r="BL137" s="467">
        <f t="shared" si="55"/>
        <v>67.35920625</v>
      </c>
      <c r="BM137" s="467">
        <f t="shared" si="56"/>
        <v>0</v>
      </c>
      <c r="BN137" s="467"/>
      <c r="BO137" s="467"/>
      <c r="BP137" s="467"/>
      <c r="BQ137" s="467"/>
      <c r="BR137" s="467"/>
      <c r="BS137" s="467"/>
      <c r="BT137" s="467"/>
      <c r="BU137" s="467"/>
      <c r="BV137" s="467"/>
      <c r="BW137" s="467"/>
      <c r="BX137" s="467"/>
      <c r="BY137" s="467"/>
      <c r="BZ137" s="467"/>
      <c r="CA137" s="467"/>
      <c r="CB137" s="467"/>
      <c r="CC137" s="467"/>
      <c r="CD137" s="467"/>
      <c r="CE137" s="467"/>
      <c r="CF137" s="467"/>
      <c r="CG137" s="467"/>
      <c r="CH137" s="467"/>
      <c r="CI137" s="467"/>
      <c r="CJ137" s="467"/>
      <c r="CK137" s="467"/>
      <c r="CL137" s="467">
        <f t="shared" si="57"/>
        <v>0</v>
      </c>
      <c r="CM137" s="467">
        <f t="shared" si="58"/>
        <v>0</v>
      </c>
      <c r="CN137" s="467">
        <f t="shared" si="59"/>
        <v>0</v>
      </c>
      <c r="CO137" s="462"/>
      <c r="CP137" s="462"/>
      <c r="CQ137" s="457"/>
      <c r="CR137" s="457"/>
      <c r="CS137" s="457"/>
    </row>
    <row r="138" spans="1:97" s="472" customFormat="1" hidden="1">
      <c r="A138" s="469"/>
      <c r="B138" s="465" t="s">
        <v>345</v>
      </c>
      <c r="C138" s="466">
        <v>5.96</v>
      </c>
      <c r="D138" s="467">
        <f t="shared" si="38"/>
        <v>184.57971000000001</v>
      </c>
      <c r="E138" s="467">
        <f t="shared" si="31"/>
        <v>230.7246375</v>
      </c>
      <c r="F138" s="467"/>
      <c r="G138" s="467">
        <f t="shared" si="32"/>
        <v>184.57971000000001</v>
      </c>
      <c r="H138" s="467">
        <f t="shared" si="39"/>
        <v>0</v>
      </c>
      <c r="I138" s="467"/>
      <c r="J138" s="467">
        <f t="shared" si="33"/>
        <v>92.289855000000003</v>
      </c>
      <c r="K138" s="467">
        <f t="shared" si="40"/>
        <v>0</v>
      </c>
      <c r="L138" s="467"/>
      <c r="M138" s="467">
        <f t="shared" si="34"/>
        <v>55.373913000000002</v>
      </c>
      <c r="N138" s="467">
        <f t="shared" si="41"/>
        <v>0</v>
      </c>
      <c r="O138" s="467"/>
      <c r="P138" s="467">
        <f t="shared" si="42"/>
        <v>184.57971000000001</v>
      </c>
      <c r="Q138" s="467">
        <f t="shared" si="43"/>
        <v>0</v>
      </c>
      <c r="R138" s="467"/>
      <c r="S138" s="467">
        <f t="shared" si="44"/>
        <v>92.289855000000003</v>
      </c>
      <c r="T138" s="467">
        <f t="shared" si="45"/>
        <v>0</v>
      </c>
      <c r="U138" s="467"/>
      <c r="V138" s="467">
        <f t="shared" si="46"/>
        <v>55.373913000000002</v>
      </c>
      <c r="W138" s="467">
        <f t="shared" si="47"/>
        <v>0</v>
      </c>
      <c r="X138" s="467"/>
      <c r="Y138" s="467"/>
      <c r="Z138" s="467"/>
      <c r="AA138" s="467"/>
      <c r="AB138" s="467"/>
      <c r="AC138" s="467"/>
      <c r="AD138" s="467"/>
      <c r="AE138" s="467"/>
      <c r="AF138" s="467"/>
      <c r="AG138" s="467"/>
      <c r="AH138" s="467"/>
      <c r="AI138" s="467"/>
      <c r="AJ138" s="467"/>
      <c r="AK138" s="467"/>
      <c r="AL138" s="467"/>
      <c r="AM138" s="467"/>
      <c r="AN138" s="467"/>
      <c r="AO138" s="467"/>
      <c r="AP138" s="467"/>
      <c r="AQ138" s="467"/>
      <c r="AR138" s="467"/>
      <c r="AS138" s="467"/>
      <c r="AT138" s="467"/>
      <c r="AU138" s="467"/>
      <c r="AV138" s="467"/>
      <c r="AW138" s="467">
        <f t="shared" si="35"/>
        <v>230.7246375</v>
      </c>
      <c r="AX138" s="467">
        <f t="shared" si="48"/>
        <v>0</v>
      </c>
      <c r="AY138" s="467"/>
      <c r="AZ138" s="467">
        <f t="shared" si="36"/>
        <v>115.36231875</v>
      </c>
      <c r="BA138" s="467">
        <f t="shared" si="49"/>
        <v>0</v>
      </c>
      <c r="BB138" s="467"/>
      <c r="BC138" s="467">
        <f t="shared" si="37"/>
        <v>69.217391249999991</v>
      </c>
      <c r="BD138" s="467">
        <f t="shared" si="50"/>
        <v>0</v>
      </c>
      <c r="BE138" s="467"/>
      <c r="BF138" s="467">
        <f t="shared" si="51"/>
        <v>230.7246375</v>
      </c>
      <c r="BG138" s="467">
        <f t="shared" si="52"/>
        <v>0</v>
      </c>
      <c r="BH138" s="467"/>
      <c r="BI138" s="467">
        <f t="shared" si="53"/>
        <v>115.36231875</v>
      </c>
      <c r="BJ138" s="467">
        <f t="shared" si="54"/>
        <v>0</v>
      </c>
      <c r="BK138" s="467"/>
      <c r="BL138" s="467">
        <f t="shared" si="55"/>
        <v>69.217391249999991</v>
      </c>
      <c r="BM138" s="467">
        <f t="shared" si="56"/>
        <v>0</v>
      </c>
      <c r="BN138" s="467"/>
      <c r="BO138" s="467"/>
      <c r="BP138" s="467"/>
      <c r="BQ138" s="467"/>
      <c r="BR138" s="467"/>
      <c r="BS138" s="467"/>
      <c r="BT138" s="467"/>
      <c r="BU138" s="467"/>
      <c r="BV138" s="467"/>
      <c r="BW138" s="467"/>
      <c r="BX138" s="467"/>
      <c r="BY138" s="467"/>
      <c r="BZ138" s="467"/>
      <c r="CA138" s="467"/>
      <c r="CB138" s="467"/>
      <c r="CC138" s="467"/>
      <c r="CD138" s="467"/>
      <c r="CE138" s="467"/>
      <c r="CF138" s="467"/>
      <c r="CG138" s="467"/>
      <c r="CH138" s="467"/>
      <c r="CI138" s="467"/>
      <c r="CJ138" s="467"/>
      <c r="CK138" s="467"/>
      <c r="CL138" s="467">
        <f t="shared" si="57"/>
        <v>0</v>
      </c>
      <c r="CM138" s="467">
        <f t="shared" si="58"/>
        <v>0</v>
      </c>
      <c r="CN138" s="467">
        <f t="shared" si="59"/>
        <v>0</v>
      </c>
      <c r="CO138" s="462"/>
      <c r="CP138" s="462"/>
      <c r="CQ138" s="457"/>
      <c r="CR138" s="457"/>
      <c r="CS138" s="457"/>
    </row>
    <row r="139" spans="1:97" s="472" customFormat="1" hidden="1">
      <c r="A139" s="469"/>
      <c r="B139" s="465" t="s">
        <v>346</v>
      </c>
      <c r="C139" s="466">
        <v>6.13</v>
      </c>
      <c r="D139" s="467">
        <f t="shared" si="38"/>
        <v>189.84456750000001</v>
      </c>
      <c r="E139" s="467">
        <f t="shared" si="31"/>
        <v>237.30570937500002</v>
      </c>
      <c r="F139" s="467"/>
      <c r="G139" s="467">
        <f t="shared" si="32"/>
        <v>189.84456750000001</v>
      </c>
      <c r="H139" s="467">
        <f t="shared" si="39"/>
        <v>0</v>
      </c>
      <c r="I139" s="467"/>
      <c r="J139" s="467">
        <f t="shared" si="33"/>
        <v>94.922283750000005</v>
      </c>
      <c r="K139" s="467">
        <f t="shared" si="40"/>
        <v>0</v>
      </c>
      <c r="L139" s="467"/>
      <c r="M139" s="467">
        <f t="shared" si="34"/>
        <v>56.953370249999999</v>
      </c>
      <c r="N139" s="467">
        <f t="shared" si="41"/>
        <v>0</v>
      </c>
      <c r="O139" s="467"/>
      <c r="P139" s="467">
        <f t="shared" si="42"/>
        <v>189.84456750000001</v>
      </c>
      <c r="Q139" s="467">
        <f t="shared" si="43"/>
        <v>0</v>
      </c>
      <c r="R139" s="467"/>
      <c r="S139" s="467">
        <f t="shared" si="44"/>
        <v>94.922283750000005</v>
      </c>
      <c r="T139" s="467">
        <f t="shared" si="45"/>
        <v>0</v>
      </c>
      <c r="U139" s="467"/>
      <c r="V139" s="467">
        <f t="shared" si="46"/>
        <v>56.953370249999999</v>
      </c>
      <c r="W139" s="467">
        <f t="shared" si="47"/>
        <v>0</v>
      </c>
      <c r="X139" s="467"/>
      <c r="Y139" s="467"/>
      <c r="Z139" s="467"/>
      <c r="AA139" s="467"/>
      <c r="AB139" s="467"/>
      <c r="AC139" s="467"/>
      <c r="AD139" s="467"/>
      <c r="AE139" s="467"/>
      <c r="AF139" s="467"/>
      <c r="AG139" s="467"/>
      <c r="AH139" s="467"/>
      <c r="AI139" s="467"/>
      <c r="AJ139" s="467"/>
      <c r="AK139" s="467"/>
      <c r="AL139" s="467"/>
      <c r="AM139" s="467"/>
      <c r="AN139" s="467"/>
      <c r="AO139" s="467"/>
      <c r="AP139" s="467"/>
      <c r="AQ139" s="467"/>
      <c r="AR139" s="467"/>
      <c r="AS139" s="467"/>
      <c r="AT139" s="467"/>
      <c r="AU139" s="467"/>
      <c r="AV139" s="467"/>
      <c r="AW139" s="467">
        <f t="shared" si="35"/>
        <v>237.30570937500002</v>
      </c>
      <c r="AX139" s="467">
        <f t="shared" si="48"/>
        <v>0</v>
      </c>
      <c r="AY139" s="467"/>
      <c r="AZ139" s="467">
        <f t="shared" si="36"/>
        <v>118.65285468750001</v>
      </c>
      <c r="BA139" s="467">
        <f t="shared" si="49"/>
        <v>0</v>
      </c>
      <c r="BB139" s="467"/>
      <c r="BC139" s="467">
        <f t="shared" si="37"/>
        <v>71.1917128125</v>
      </c>
      <c r="BD139" s="467">
        <f t="shared" si="50"/>
        <v>0</v>
      </c>
      <c r="BE139" s="467"/>
      <c r="BF139" s="467">
        <f t="shared" si="51"/>
        <v>237.30570937500002</v>
      </c>
      <c r="BG139" s="467">
        <f t="shared" si="52"/>
        <v>0</v>
      </c>
      <c r="BH139" s="467"/>
      <c r="BI139" s="467">
        <f t="shared" si="53"/>
        <v>118.65285468750001</v>
      </c>
      <c r="BJ139" s="467">
        <f t="shared" si="54"/>
        <v>0</v>
      </c>
      <c r="BK139" s="467"/>
      <c r="BL139" s="467">
        <f t="shared" si="55"/>
        <v>71.1917128125</v>
      </c>
      <c r="BM139" s="467">
        <f t="shared" si="56"/>
        <v>0</v>
      </c>
      <c r="BN139" s="467"/>
      <c r="BO139" s="467"/>
      <c r="BP139" s="467"/>
      <c r="BQ139" s="467"/>
      <c r="BR139" s="467"/>
      <c r="BS139" s="467"/>
      <c r="BT139" s="467"/>
      <c r="BU139" s="467"/>
      <c r="BV139" s="467"/>
      <c r="BW139" s="467"/>
      <c r="BX139" s="467"/>
      <c r="BY139" s="467"/>
      <c r="BZ139" s="467"/>
      <c r="CA139" s="467"/>
      <c r="CB139" s="467"/>
      <c r="CC139" s="467"/>
      <c r="CD139" s="467"/>
      <c r="CE139" s="467"/>
      <c r="CF139" s="467"/>
      <c r="CG139" s="467"/>
      <c r="CH139" s="467"/>
      <c r="CI139" s="467"/>
      <c r="CJ139" s="467"/>
      <c r="CK139" s="467"/>
      <c r="CL139" s="467">
        <f t="shared" si="57"/>
        <v>0</v>
      </c>
      <c r="CM139" s="467">
        <f t="shared" si="58"/>
        <v>0</v>
      </c>
      <c r="CN139" s="467">
        <f t="shared" si="59"/>
        <v>0</v>
      </c>
      <c r="CO139" s="462"/>
      <c r="CP139" s="462"/>
      <c r="CQ139" s="457"/>
      <c r="CR139" s="457"/>
      <c r="CS139" s="457"/>
    </row>
    <row r="140" spans="1:97" s="472" customFormat="1" hidden="1">
      <c r="A140" s="464"/>
      <c r="B140" s="465" t="s">
        <v>53</v>
      </c>
      <c r="C140" s="466">
        <v>4.93</v>
      </c>
      <c r="D140" s="467">
        <f t="shared" si="38"/>
        <v>152.68086750000001</v>
      </c>
      <c r="E140" s="467">
        <f t="shared" ref="E140:E179" si="60">D140*1.25</f>
        <v>190.851084375</v>
      </c>
      <c r="F140" s="467"/>
      <c r="G140" s="467">
        <f t="shared" ref="G140:G179" si="61">D140*100%</f>
        <v>152.68086750000001</v>
      </c>
      <c r="H140" s="467">
        <f t="shared" si="39"/>
        <v>0</v>
      </c>
      <c r="I140" s="467"/>
      <c r="J140" s="467">
        <f t="shared" ref="J140:J179" si="62">D140*50%</f>
        <v>76.340433750000003</v>
      </c>
      <c r="K140" s="467">
        <f t="shared" si="40"/>
        <v>0</v>
      </c>
      <c r="L140" s="467"/>
      <c r="M140" s="467">
        <f t="shared" ref="M140:M179" si="63">D140*30%</f>
        <v>45.804260249999999</v>
      </c>
      <c r="N140" s="467">
        <f t="shared" si="41"/>
        <v>0</v>
      </c>
      <c r="O140" s="467"/>
      <c r="P140" s="467">
        <f t="shared" si="42"/>
        <v>152.68086750000001</v>
      </c>
      <c r="Q140" s="467">
        <f t="shared" si="43"/>
        <v>0</v>
      </c>
      <c r="R140" s="467"/>
      <c r="S140" s="467">
        <f t="shared" si="44"/>
        <v>76.340433750000003</v>
      </c>
      <c r="T140" s="467">
        <f t="shared" si="45"/>
        <v>0</v>
      </c>
      <c r="U140" s="467"/>
      <c r="V140" s="467">
        <f t="shared" si="46"/>
        <v>45.804260249999999</v>
      </c>
      <c r="W140" s="467">
        <f t="shared" si="47"/>
        <v>0</v>
      </c>
      <c r="X140" s="467"/>
      <c r="Y140" s="467"/>
      <c r="Z140" s="467"/>
      <c r="AA140" s="467"/>
      <c r="AB140" s="467"/>
      <c r="AC140" s="467"/>
      <c r="AD140" s="467"/>
      <c r="AE140" s="467"/>
      <c r="AF140" s="467"/>
      <c r="AG140" s="467"/>
      <c r="AH140" s="467"/>
      <c r="AI140" s="467"/>
      <c r="AJ140" s="467"/>
      <c r="AK140" s="467"/>
      <c r="AL140" s="467"/>
      <c r="AM140" s="467"/>
      <c r="AN140" s="467"/>
      <c r="AO140" s="467"/>
      <c r="AP140" s="467"/>
      <c r="AQ140" s="467"/>
      <c r="AR140" s="467"/>
      <c r="AS140" s="467"/>
      <c r="AT140" s="467"/>
      <c r="AU140" s="467"/>
      <c r="AV140" s="467"/>
      <c r="AW140" s="467">
        <f t="shared" ref="AW140:AW179" si="64">E140*100%</f>
        <v>190.851084375</v>
      </c>
      <c r="AX140" s="467">
        <f t="shared" si="48"/>
        <v>0</v>
      </c>
      <c r="AY140" s="467"/>
      <c r="AZ140" s="467">
        <f t="shared" ref="AZ140:AZ179" si="65">E140*50%</f>
        <v>95.4255421875</v>
      </c>
      <c r="BA140" s="467">
        <f t="shared" si="49"/>
        <v>0</v>
      </c>
      <c r="BB140" s="467"/>
      <c r="BC140" s="467">
        <f t="shared" ref="BC140:BC179" si="66">E140*30%</f>
        <v>57.255325312499998</v>
      </c>
      <c r="BD140" s="467">
        <f t="shared" si="50"/>
        <v>0</v>
      </c>
      <c r="BE140" s="467"/>
      <c r="BF140" s="467">
        <f t="shared" si="51"/>
        <v>190.851084375</v>
      </c>
      <c r="BG140" s="467">
        <f t="shared" si="52"/>
        <v>0</v>
      </c>
      <c r="BH140" s="467"/>
      <c r="BI140" s="467">
        <f t="shared" si="53"/>
        <v>95.4255421875</v>
      </c>
      <c r="BJ140" s="467">
        <f t="shared" si="54"/>
        <v>0</v>
      </c>
      <c r="BK140" s="467"/>
      <c r="BL140" s="467">
        <f t="shared" si="55"/>
        <v>57.255325312499998</v>
      </c>
      <c r="BM140" s="467">
        <f t="shared" si="56"/>
        <v>0</v>
      </c>
      <c r="BN140" s="467"/>
      <c r="BO140" s="467"/>
      <c r="BP140" s="467"/>
      <c r="BQ140" s="467"/>
      <c r="BR140" s="467"/>
      <c r="BS140" s="467"/>
      <c r="BT140" s="467"/>
      <c r="BU140" s="467"/>
      <c r="BV140" s="467"/>
      <c r="BW140" s="467"/>
      <c r="BX140" s="467"/>
      <c r="BY140" s="467"/>
      <c r="BZ140" s="467"/>
      <c r="CA140" s="467"/>
      <c r="CB140" s="467"/>
      <c r="CC140" s="467"/>
      <c r="CD140" s="467"/>
      <c r="CE140" s="467"/>
      <c r="CF140" s="467"/>
      <c r="CG140" s="467"/>
      <c r="CH140" s="467"/>
      <c r="CI140" s="467"/>
      <c r="CJ140" s="467"/>
      <c r="CK140" s="467"/>
      <c r="CL140" s="467">
        <f t="shared" si="57"/>
        <v>0</v>
      </c>
      <c r="CM140" s="467">
        <f t="shared" si="58"/>
        <v>0</v>
      </c>
      <c r="CN140" s="467">
        <f t="shared" si="59"/>
        <v>0</v>
      </c>
      <c r="CO140" s="462"/>
      <c r="CP140" s="462"/>
      <c r="CQ140" s="457"/>
      <c r="CR140" s="457"/>
      <c r="CS140" s="457"/>
    </row>
    <row r="141" spans="1:97" s="472" customFormat="1" hidden="1">
      <c r="A141" s="469"/>
      <c r="B141" s="465" t="s">
        <v>340</v>
      </c>
      <c r="C141" s="466">
        <v>5.05</v>
      </c>
      <c r="D141" s="467">
        <f t="shared" ref="D141:D179" si="67">(C141*17697)*1.75/1000</f>
        <v>156.39723749999999</v>
      </c>
      <c r="E141" s="467">
        <f t="shared" si="60"/>
        <v>195.49654687499998</v>
      </c>
      <c r="F141" s="467"/>
      <c r="G141" s="467">
        <f t="shared" si="61"/>
        <v>156.39723749999999</v>
      </c>
      <c r="H141" s="467">
        <f t="shared" ref="H141:H179" si="68">F141*G141</f>
        <v>0</v>
      </c>
      <c r="I141" s="467"/>
      <c r="J141" s="467">
        <f t="shared" si="62"/>
        <v>78.198618749999994</v>
      </c>
      <c r="K141" s="467">
        <f t="shared" ref="K141:K179" si="69">I141*J141</f>
        <v>0</v>
      </c>
      <c r="L141" s="467"/>
      <c r="M141" s="467">
        <f t="shared" si="63"/>
        <v>46.919171249999998</v>
      </c>
      <c r="N141" s="467">
        <f t="shared" ref="N141:N179" si="70">L141*M141</f>
        <v>0</v>
      </c>
      <c r="O141" s="467"/>
      <c r="P141" s="467">
        <f t="shared" ref="P141:P179" si="71">G141*100%</f>
        <v>156.39723749999999</v>
      </c>
      <c r="Q141" s="467">
        <f t="shared" ref="Q141:Q179" si="72">O141*P141</f>
        <v>0</v>
      </c>
      <c r="R141" s="467"/>
      <c r="S141" s="467">
        <f t="shared" ref="S141:S179" si="73">J141*100%</f>
        <v>78.198618749999994</v>
      </c>
      <c r="T141" s="467">
        <f t="shared" ref="T141:T179" si="74">R141*S141</f>
        <v>0</v>
      </c>
      <c r="U141" s="467"/>
      <c r="V141" s="467">
        <f t="shared" ref="V141:V179" si="75">M141*100%</f>
        <v>46.919171249999998</v>
      </c>
      <c r="W141" s="467">
        <f t="shared" ref="W141:W179" si="76">U141*V141</f>
        <v>0</v>
      </c>
      <c r="X141" s="467"/>
      <c r="Y141" s="467"/>
      <c r="Z141" s="467"/>
      <c r="AA141" s="467"/>
      <c r="AB141" s="467"/>
      <c r="AC141" s="467"/>
      <c r="AD141" s="467"/>
      <c r="AE141" s="467"/>
      <c r="AF141" s="467"/>
      <c r="AG141" s="467"/>
      <c r="AH141" s="467"/>
      <c r="AI141" s="467"/>
      <c r="AJ141" s="467"/>
      <c r="AK141" s="467"/>
      <c r="AL141" s="467"/>
      <c r="AM141" s="467"/>
      <c r="AN141" s="467"/>
      <c r="AO141" s="467"/>
      <c r="AP141" s="467"/>
      <c r="AQ141" s="467"/>
      <c r="AR141" s="467"/>
      <c r="AS141" s="467"/>
      <c r="AT141" s="467"/>
      <c r="AU141" s="467"/>
      <c r="AV141" s="467"/>
      <c r="AW141" s="467">
        <f t="shared" si="64"/>
        <v>195.49654687499998</v>
      </c>
      <c r="AX141" s="467">
        <f t="shared" ref="AX141:AX179" si="77">AV141*AW141</f>
        <v>0</v>
      </c>
      <c r="AY141" s="467"/>
      <c r="AZ141" s="467">
        <f t="shared" si="65"/>
        <v>97.748273437499989</v>
      </c>
      <c r="BA141" s="467">
        <f t="shared" ref="BA141:BA179" si="78">AY141*AZ141</f>
        <v>0</v>
      </c>
      <c r="BB141" s="467"/>
      <c r="BC141" s="467">
        <f t="shared" si="66"/>
        <v>58.648964062499992</v>
      </c>
      <c r="BD141" s="467">
        <f t="shared" ref="BD141:BD179" si="79">BB141*BC141</f>
        <v>0</v>
      </c>
      <c r="BE141" s="467"/>
      <c r="BF141" s="467">
        <f t="shared" ref="BF141:BF179" si="80">+AW141</f>
        <v>195.49654687499998</v>
      </c>
      <c r="BG141" s="467">
        <f t="shared" ref="BG141:BG179" si="81">BE141*BF141</f>
        <v>0</v>
      </c>
      <c r="BH141" s="467"/>
      <c r="BI141" s="467">
        <f t="shared" ref="BI141:BI179" si="82">+AZ141</f>
        <v>97.748273437499989</v>
      </c>
      <c r="BJ141" s="467">
        <f t="shared" ref="BJ141:BJ179" si="83">BH141*BI141</f>
        <v>0</v>
      </c>
      <c r="BK141" s="467"/>
      <c r="BL141" s="467">
        <f t="shared" ref="BL141:BL179" si="84">+BC141</f>
        <v>58.648964062499992</v>
      </c>
      <c r="BM141" s="467">
        <f t="shared" ref="BM141:BM179" si="85">BK141*BL141</f>
        <v>0</v>
      </c>
      <c r="BN141" s="467"/>
      <c r="BO141" s="467"/>
      <c r="BP141" s="467"/>
      <c r="BQ141" s="467"/>
      <c r="BR141" s="467"/>
      <c r="BS141" s="467"/>
      <c r="BT141" s="467"/>
      <c r="BU141" s="467"/>
      <c r="BV141" s="467"/>
      <c r="BW141" s="467"/>
      <c r="BX141" s="467"/>
      <c r="BY141" s="467"/>
      <c r="BZ141" s="467"/>
      <c r="CA141" s="467"/>
      <c r="CB141" s="467"/>
      <c r="CC141" s="467"/>
      <c r="CD141" s="467"/>
      <c r="CE141" s="467"/>
      <c r="CF141" s="467"/>
      <c r="CG141" s="467"/>
      <c r="CH141" s="467"/>
      <c r="CI141" s="467"/>
      <c r="CJ141" s="467"/>
      <c r="CK141" s="467"/>
      <c r="CL141" s="467">
        <f t="shared" ref="CL141:CL179" si="86">+H141+K141+N141+Z141+AC141+AF141+AI141+AX141+BA141+BD141+BP141+BS141+BV141+BY141</f>
        <v>0</v>
      </c>
      <c r="CM141" s="467">
        <f t="shared" ref="CM141:CM179" si="87">+Q141+T141+W141+AL141+AO141+AR141+AU141+BG141+BJ141+BM141+CB141+CE141+CH141+CK141</f>
        <v>0</v>
      </c>
      <c r="CN141" s="467">
        <f t="shared" ref="CN141:CN179" si="88">CL141*12+CM141*4</f>
        <v>0</v>
      </c>
      <c r="CO141" s="462"/>
      <c r="CP141" s="462"/>
      <c r="CQ141" s="457"/>
      <c r="CR141" s="457"/>
      <c r="CS141" s="457"/>
    </row>
    <row r="142" spans="1:97" s="472" customFormat="1" hidden="1">
      <c r="A142" s="469"/>
      <c r="B142" s="465" t="s">
        <v>341</v>
      </c>
      <c r="C142" s="466">
        <v>5.19</v>
      </c>
      <c r="D142" s="467">
        <f t="shared" si="67"/>
        <v>160.7330025</v>
      </c>
      <c r="E142" s="467">
        <f t="shared" si="60"/>
        <v>200.916253125</v>
      </c>
      <c r="F142" s="467"/>
      <c r="G142" s="467">
        <f t="shared" si="61"/>
        <v>160.7330025</v>
      </c>
      <c r="H142" s="467">
        <f t="shared" si="68"/>
        <v>0</v>
      </c>
      <c r="I142" s="467"/>
      <c r="J142" s="467">
        <f t="shared" si="62"/>
        <v>80.366501249999999</v>
      </c>
      <c r="K142" s="467">
        <f t="shared" si="69"/>
        <v>0</v>
      </c>
      <c r="L142" s="467"/>
      <c r="M142" s="467">
        <f t="shared" si="63"/>
        <v>48.219900750000001</v>
      </c>
      <c r="N142" s="467">
        <f t="shared" si="70"/>
        <v>0</v>
      </c>
      <c r="O142" s="467"/>
      <c r="P142" s="467">
        <f t="shared" si="71"/>
        <v>160.7330025</v>
      </c>
      <c r="Q142" s="467">
        <f t="shared" si="72"/>
        <v>0</v>
      </c>
      <c r="R142" s="467"/>
      <c r="S142" s="467">
        <f t="shared" si="73"/>
        <v>80.366501249999999</v>
      </c>
      <c r="T142" s="467">
        <f t="shared" si="74"/>
        <v>0</v>
      </c>
      <c r="U142" s="467"/>
      <c r="V142" s="467">
        <f t="shared" si="75"/>
        <v>48.219900750000001</v>
      </c>
      <c r="W142" s="467">
        <f t="shared" si="76"/>
        <v>0</v>
      </c>
      <c r="X142" s="467"/>
      <c r="Y142" s="467"/>
      <c r="Z142" s="467"/>
      <c r="AA142" s="467"/>
      <c r="AB142" s="467"/>
      <c r="AC142" s="467"/>
      <c r="AD142" s="467"/>
      <c r="AE142" s="467"/>
      <c r="AF142" s="467"/>
      <c r="AG142" s="467"/>
      <c r="AH142" s="467"/>
      <c r="AI142" s="467"/>
      <c r="AJ142" s="467"/>
      <c r="AK142" s="467"/>
      <c r="AL142" s="467"/>
      <c r="AM142" s="467"/>
      <c r="AN142" s="467"/>
      <c r="AO142" s="467"/>
      <c r="AP142" s="467"/>
      <c r="AQ142" s="467"/>
      <c r="AR142" s="467"/>
      <c r="AS142" s="467"/>
      <c r="AT142" s="467"/>
      <c r="AU142" s="467"/>
      <c r="AV142" s="467"/>
      <c r="AW142" s="467">
        <f t="shared" si="64"/>
        <v>200.916253125</v>
      </c>
      <c r="AX142" s="467">
        <f t="shared" si="77"/>
        <v>0</v>
      </c>
      <c r="AY142" s="467"/>
      <c r="AZ142" s="467">
        <f t="shared" si="65"/>
        <v>100.4581265625</v>
      </c>
      <c r="BA142" s="467">
        <f t="shared" si="78"/>
        <v>0</v>
      </c>
      <c r="BB142" s="467"/>
      <c r="BC142" s="467">
        <f t="shared" si="66"/>
        <v>60.274875937499999</v>
      </c>
      <c r="BD142" s="467">
        <f t="shared" si="79"/>
        <v>0</v>
      </c>
      <c r="BE142" s="467"/>
      <c r="BF142" s="467">
        <f t="shared" si="80"/>
        <v>200.916253125</v>
      </c>
      <c r="BG142" s="467">
        <f t="shared" si="81"/>
        <v>0</v>
      </c>
      <c r="BH142" s="467"/>
      <c r="BI142" s="467">
        <f t="shared" si="82"/>
        <v>100.4581265625</v>
      </c>
      <c r="BJ142" s="467">
        <f t="shared" si="83"/>
        <v>0</v>
      </c>
      <c r="BK142" s="467"/>
      <c r="BL142" s="467">
        <f t="shared" si="84"/>
        <v>60.274875937499999</v>
      </c>
      <c r="BM142" s="467">
        <f t="shared" si="85"/>
        <v>0</v>
      </c>
      <c r="BN142" s="467"/>
      <c r="BO142" s="467"/>
      <c r="BP142" s="467"/>
      <c r="BQ142" s="467"/>
      <c r="BR142" s="467"/>
      <c r="BS142" s="467"/>
      <c r="BT142" s="467"/>
      <c r="BU142" s="467"/>
      <c r="BV142" s="467"/>
      <c r="BW142" s="467"/>
      <c r="BX142" s="467"/>
      <c r="BY142" s="467"/>
      <c r="BZ142" s="467"/>
      <c r="CA142" s="467"/>
      <c r="CB142" s="467"/>
      <c r="CC142" s="467"/>
      <c r="CD142" s="467"/>
      <c r="CE142" s="467"/>
      <c r="CF142" s="467"/>
      <c r="CG142" s="467"/>
      <c r="CH142" s="467"/>
      <c r="CI142" s="467"/>
      <c r="CJ142" s="467"/>
      <c r="CK142" s="467"/>
      <c r="CL142" s="467">
        <f t="shared" si="86"/>
        <v>0</v>
      </c>
      <c r="CM142" s="467">
        <f t="shared" si="87"/>
        <v>0</v>
      </c>
      <c r="CN142" s="467">
        <f t="shared" si="88"/>
        <v>0</v>
      </c>
      <c r="CO142" s="462"/>
      <c r="CP142" s="462"/>
      <c r="CQ142" s="457"/>
      <c r="CR142" s="457"/>
      <c r="CS142" s="457"/>
    </row>
    <row r="143" spans="1:97" s="472" customFormat="1" hidden="1">
      <c r="A143" s="469"/>
      <c r="B143" s="465" t="s">
        <v>342</v>
      </c>
      <c r="C143" s="466">
        <v>5.34</v>
      </c>
      <c r="D143" s="467">
        <f t="shared" si="67"/>
        <v>165.37846500000001</v>
      </c>
      <c r="E143" s="467">
        <f t="shared" si="60"/>
        <v>206.72308125000001</v>
      </c>
      <c r="F143" s="467"/>
      <c r="G143" s="467">
        <f t="shared" si="61"/>
        <v>165.37846500000001</v>
      </c>
      <c r="H143" s="467">
        <f t="shared" si="68"/>
        <v>0</v>
      </c>
      <c r="I143" s="467"/>
      <c r="J143" s="467">
        <f t="shared" si="62"/>
        <v>82.689232500000003</v>
      </c>
      <c r="K143" s="467">
        <f t="shared" si="69"/>
        <v>0</v>
      </c>
      <c r="L143" s="467"/>
      <c r="M143" s="467">
        <f t="shared" si="63"/>
        <v>49.613539500000002</v>
      </c>
      <c r="N143" s="467">
        <f t="shared" si="70"/>
        <v>0</v>
      </c>
      <c r="O143" s="467"/>
      <c r="P143" s="467">
        <f t="shared" si="71"/>
        <v>165.37846500000001</v>
      </c>
      <c r="Q143" s="467">
        <f t="shared" si="72"/>
        <v>0</v>
      </c>
      <c r="R143" s="467"/>
      <c r="S143" s="467">
        <f t="shared" si="73"/>
        <v>82.689232500000003</v>
      </c>
      <c r="T143" s="467">
        <f t="shared" si="74"/>
        <v>0</v>
      </c>
      <c r="U143" s="467"/>
      <c r="V143" s="467">
        <f t="shared" si="75"/>
        <v>49.613539500000002</v>
      </c>
      <c r="W143" s="467">
        <f t="shared" si="76"/>
        <v>0</v>
      </c>
      <c r="X143" s="467"/>
      <c r="Y143" s="467"/>
      <c r="Z143" s="467"/>
      <c r="AA143" s="467"/>
      <c r="AB143" s="467"/>
      <c r="AC143" s="467"/>
      <c r="AD143" s="467"/>
      <c r="AE143" s="467"/>
      <c r="AF143" s="467"/>
      <c r="AG143" s="467"/>
      <c r="AH143" s="467"/>
      <c r="AI143" s="467"/>
      <c r="AJ143" s="467"/>
      <c r="AK143" s="467"/>
      <c r="AL143" s="467"/>
      <c r="AM143" s="467"/>
      <c r="AN143" s="467"/>
      <c r="AO143" s="467"/>
      <c r="AP143" s="467"/>
      <c r="AQ143" s="467"/>
      <c r="AR143" s="467"/>
      <c r="AS143" s="467"/>
      <c r="AT143" s="467"/>
      <c r="AU143" s="467"/>
      <c r="AV143" s="467"/>
      <c r="AW143" s="467">
        <f t="shared" si="64"/>
        <v>206.72308125000001</v>
      </c>
      <c r="AX143" s="467">
        <f t="shared" si="77"/>
        <v>0</v>
      </c>
      <c r="AY143" s="467"/>
      <c r="AZ143" s="467">
        <f t="shared" si="65"/>
        <v>103.361540625</v>
      </c>
      <c r="BA143" s="467">
        <f t="shared" si="78"/>
        <v>0</v>
      </c>
      <c r="BB143" s="467"/>
      <c r="BC143" s="467">
        <f t="shared" si="66"/>
        <v>62.016924375000002</v>
      </c>
      <c r="BD143" s="467">
        <f t="shared" si="79"/>
        <v>0</v>
      </c>
      <c r="BE143" s="467"/>
      <c r="BF143" s="467">
        <f t="shared" si="80"/>
        <v>206.72308125000001</v>
      </c>
      <c r="BG143" s="467">
        <f t="shared" si="81"/>
        <v>0</v>
      </c>
      <c r="BH143" s="467"/>
      <c r="BI143" s="467">
        <f t="shared" si="82"/>
        <v>103.361540625</v>
      </c>
      <c r="BJ143" s="467">
        <f t="shared" si="83"/>
        <v>0</v>
      </c>
      <c r="BK143" s="467"/>
      <c r="BL143" s="467">
        <f t="shared" si="84"/>
        <v>62.016924375000002</v>
      </c>
      <c r="BM143" s="467">
        <f t="shared" si="85"/>
        <v>0</v>
      </c>
      <c r="BN143" s="467"/>
      <c r="BO143" s="467"/>
      <c r="BP143" s="467"/>
      <c r="BQ143" s="467"/>
      <c r="BR143" s="467"/>
      <c r="BS143" s="467"/>
      <c r="BT143" s="467"/>
      <c r="BU143" s="467"/>
      <c r="BV143" s="467"/>
      <c r="BW143" s="467"/>
      <c r="BX143" s="467"/>
      <c r="BY143" s="467"/>
      <c r="BZ143" s="467"/>
      <c r="CA143" s="467"/>
      <c r="CB143" s="467"/>
      <c r="CC143" s="467"/>
      <c r="CD143" s="467"/>
      <c r="CE143" s="467"/>
      <c r="CF143" s="467"/>
      <c r="CG143" s="467"/>
      <c r="CH143" s="467"/>
      <c r="CI143" s="467"/>
      <c r="CJ143" s="467"/>
      <c r="CK143" s="467"/>
      <c r="CL143" s="467">
        <f t="shared" si="86"/>
        <v>0</v>
      </c>
      <c r="CM143" s="467">
        <f t="shared" si="87"/>
        <v>0</v>
      </c>
      <c r="CN143" s="467">
        <f t="shared" si="88"/>
        <v>0</v>
      </c>
      <c r="CO143" s="462"/>
      <c r="CP143" s="462"/>
      <c r="CQ143" s="457"/>
      <c r="CR143" s="457"/>
      <c r="CS143" s="457"/>
    </row>
    <row r="144" spans="1:97" s="472" customFormat="1" hidden="1">
      <c r="A144" s="469" t="s">
        <v>69</v>
      </c>
      <c r="B144" s="471" t="s">
        <v>343</v>
      </c>
      <c r="C144" s="466">
        <v>5.48</v>
      </c>
      <c r="D144" s="467">
        <f t="shared" si="67"/>
        <v>169.71423000000001</v>
      </c>
      <c r="E144" s="467">
        <f t="shared" si="60"/>
        <v>212.14278750000003</v>
      </c>
      <c r="F144" s="467"/>
      <c r="G144" s="467">
        <f t="shared" si="61"/>
        <v>169.71423000000001</v>
      </c>
      <c r="H144" s="467">
        <f t="shared" si="68"/>
        <v>0</v>
      </c>
      <c r="I144" s="467"/>
      <c r="J144" s="467">
        <f t="shared" si="62"/>
        <v>84.857115000000007</v>
      </c>
      <c r="K144" s="467">
        <f t="shared" si="69"/>
        <v>0</v>
      </c>
      <c r="L144" s="467"/>
      <c r="M144" s="467">
        <f t="shared" si="63"/>
        <v>50.914269000000004</v>
      </c>
      <c r="N144" s="467">
        <f t="shared" si="70"/>
        <v>0</v>
      </c>
      <c r="O144" s="467"/>
      <c r="P144" s="467">
        <f t="shared" si="71"/>
        <v>169.71423000000001</v>
      </c>
      <c r="Q144" s="467">
        <f t="shared" si="72"/>
        <v>0</v>
      </c>
      <c r="R144" s="467"/>
      <c r="S144" s="467">
        <f t="shared" si="73"/>
        <v>84.857115000000007</v>
      </c>
      <c r="T144" s="467">
        <f t="shared" si="74"/>
        <v>0</v>
      </c>
      <c r="U144" s="467"/>
      <c r="V144" s="467">
        <f t="shared" si="75"/>
        <v>50.914269000000004</v>
      </c>
      <c r="W144" s="467">
        <f t="shared" si="76"/>
        <v>0</v>
      </c>
      <c r="X144" s="467"/>
      <c r="Y144" s="467"/>
      <c r="Z144" s="467"/>
      <c r="AA144" s="467"/>
      <c r="AB144" s="467"/>
      <c r="AC144" s="467"/>
      <c r="AD144" s="467"/>
      <c r="AE144" s="467"/>
      <c r="AF144" s="467"/>
      <c r="AG144" s="467"/>
      <c r="AH144" s="467"/>
      <c r="AI144" s="467"/>
      <c r="AJ144" s="467"/>
      <c r="AK144" s="467"/>
      <c r="AL144" s="467"/>
      <c r="AM144" s="467"/>
      <c r="AN144" s="467"/>
      <c r="AO144" s="467"/>
      <c r="AP144" s="467"/>
      <c r="AQ144" s="467"/>
      <c r="AR144" s="467"/>
      <c r="AS144" s="467"/>
      <c r="AT144" s="467"/>
      <c r="AU144" s="467"/>
      <c r="AV144" s="467"/>
      <c r="AW144" s="467">
        <f t="shared" si="64"/>
        <v>212.14278750000003</v>
      </c>
      <c r="AX144" s="467">
        <f t="shared" si="77"/>
        <v>0</v>
      </c>
      <c r="AY144" s="467"/>
      <c r="AZ144" s="467">
        <f t="shared" si="65"/>
        <v>106.07139375000001</v>
      </c>
      <c r="BA144" s="467">
        <f t="shared" si="78"/>
        <v>0</v>
      </c>
      <c r="BB144" s="467"/>
      <c r="BC144" s="467">
        <f t="shared" si="66"/>
        <v>63.642836250000002</v>
      </c>
      <c r="BD144" s="467">
        <f t="shared" si="79"/>
        <v>0</v>
      </c>
      <c r="BE144" s="467"/>
      <c r="BF144" s="467">
        <f t="shared" si="80"/>
        <v>212.14278750000003</v>
      </c>
      <c r="BG144" s="467">
        <f t="shared" si="81"/>
        <v>0</v>
      </c>
      <c r="BH144" s="467"/>
      <c r="BI144" s="467">
        <f t="shared" si="82"/>
        <v>106.07139375000001</v>
      </c>
      <c r="BJ144" s="467">
        <f t="shared" si="83"/>
        <v>0</v>
      </c>
      <c r="BK144" s="467"/>
      <c r="BL144" s="467">
        <f t="shared" si="84"/>
        <v>63.642836250000002</v>
      </c>
      <c r="BM144" s="467">
        <f t="shared" si="85"/>
        <v>0</v>
      </c>
      <c r="BN144" s="467"/>
      <c r="BO144" s="467"/>
      <c r="BP144" s="467"/>
      <c r="BQ144" s="467"/>
      <c r="BR144" s="467"/>
      <c r="BS144" s="467"/>
      <c r="BT144" s="467"/>
      <c r="BU144" s="467"/>
      <c r="BV144" s="467"/>
      <c r="BW144" s="467"/>
      <c r="BX144" s="467"/>
      <c r="BY144" s="467"/>
      <c r="BZ144" s="467"/>
      <c r="CA144" s="467"/>
      <c r="CB144" s="467"/>
      <c r="CC144" s="467"/>
      <c r="CD144" s="467"/>
      <c r="CE144" s="467"/>
      <c r="CF144" s="467"/>
      <c r="CG144" s="467"/>
      <c r="CH144" s="467"/>
      <c r="CI144" s="467"/>
      <c r="CJ144" s="467"/>
      <c r="CK144" s="467"/>
      <c r="CL144" s="467">
        <f t="shared" si="86"/>
        <v>0</v>
      </c>
      <c r="CM144" s="467">
        <f t="shared" si="87"/>
        <v>0</v>
      </c>
      <c r="CN144" s="467">
        <f t="shared" si="88"/>
        <v>0</v>
      </c>
      <c r="CO144" s="462"/>
      <c r="CP144" s="462"/>
      <c r="CQ144" s="457"/>
      <c r="CR144" s="457"/>
      <c r="CS144" s="457"/>
    </row>
    <row r="145" spans="1:97" s="472" customFormat="1" hidden="1">
      <c r="A145" s="469"/>
      <c r="B145" s="465" t="s">
        <v>344</v>
      </c>
      <c r="C145" s="466">
        <v>5.63</v>
      </c>
      <c r="D145" s="467">
        <f t="shared" si="67"/>
        <v>174.35969249999999</v>
      </c>
      <c r="E145" s="467">
        <f t="shared" si="60"/>
        <v>217.94961562499998</v>
      </c>
      <c r="F145" s="467"/>
      <c r="G145" s="467">
        <f t="shared" si="61"/>
        <v>174.35969249999999</v>
      </c>
      <c r="H145" s="467">
        <f t="shared" si="68"/>
        <v>0</v>
      </c>
      <c r="I145" s="467"/>
      <c r="J145" s="467">
        <f t="shared" si="62"/>
        <v>87.179846249999997</v>
      </c>
      <c r="K145" s="467">
        <f t="shared" si="69"/>
        <v>0</v>
      </c>
      <c r="L145" s="467"/>
      <c r="M145" s="467">
        <f t="shared" si="63"/>
        <v>52.307907749999998</v>
      </c>
      <c r="N145" s="467">
        <f t="shared" si="70"/>
        <v>0</v>
      </c>
      <c r="O145" s="467"/>
      <c r="P145" s="467">
        <f t="shared" si="71"/>
        <v>174.35969249999999</v>
      </c>
      <c r="Q145" s="467">
        <f t="shared" si="72"/>
        <v>0</v>
      </c>
      <c r="R145" s="467"/>
      <c r="S145" s="467">
        <f t="shared" si="73"/>
        <v>87.179846249999997</v>
      </c>
      <c r="T145" s="467">
        <f t="shared" si="74"/>
        <v>0</v>
      </c>
      <c r="U145" s="467"/>
      <c r="V145" s="467">
        <f t="shared" si="75"/>
        <v>52.307907749999998</v>
      </c>
      <c r="W145" s="467">
        <f t="shared" si="76"/>
        <v>0</v>
      </c>
      <c r="X145" s="467"/>
      <c r="Y145" s="467"/>
      <c r="Z145" s="467"/>
      <c r="AA145" s="467"/>
      <c r="AB145" s="467"/>
      <c r="AC145" s="467"/>
      <c r="AD145" s="467"/>
      <c r="AE145" s="467"/>
      <c r="AF145" s="467"/>
      <c r="AG145" s="467"/>
      <c r="AH145" s="467"/>
      <c r="AI145" s="467"/>
      <c r="AJ145" s="467"/>
      <c r="AK145" s="467"/>
      <c r="AL145" s="467"/>
      <c r="AM145" s="467"/>
      <c r="AN145" s="467"/>
      <c r="AO145" s="467"/>
      <c r="AP145" s="467"/>
      <c r="AQ145" s="467"/>
      <c r="AR145" s="467"/>
      <c r="AS145" s="467"/>
      <c r="AT145" s="467"/>
      <c r="AU145" s="467"/>
      <c r="AV145" s="467"/>
      <c r="AW145" s="467">
        <f t="shared" si="64"/>
        <v>217.94961562499998</v>
      </c>
      <c r="AX145" s="467">
        <f t="shared" si="77"/>
        <v>0</v>
      </c>
      <c r="AY145" s="467"/>
      <c r="AZ145" s="467">
        <f t="shared" si="65"/>
        <v>108.97480781249999</v>
      </c>
      <c r="BA145" s="467">
        <f t="shared" si="78"/>
        <v>0</v>
      </c>
      <c r="BB145" s="467"/>
      <c r="BC145" s="467">
        <f t="shared" si="66"/>
        <v>65.384884687499991</v>
      </c>
      <c r="BD145" s="467">
        <f t="shared" si="79"/>
        <v>0</v>
      </c>
      <c r="BE145" s="467"/>
      <c r="BF145" s="467">
        <f t="shared" si="80"/>
        <v>217.94961562499998</v>
      </c>
      <c r="BG145" s="467">
        <f t="shared" si="81"/>
        <v>0</v>
      </c>
      <c r="BH145" s="467"/>
      <c r="BI145" s="467">
        <f t="shared" si="82"/>
        <v>108.97480781249999</v>
      </c>
      <c r="BJ145" s="467">
        <f t="shared" si="83"/>
        <v>0</v>
      </c>
      <c r="BK145" s="467"/>
      <c r="BL145" s="467">
        <f t="shared" si="84"/>
        <v>65.384884687499991</v>
      </c>
      <c r="BM145" s="467">
        <f t="shared" si="85"/>
        <v>0</v>
      </c>
      <c r="BN145" s="467"/>
      <c r="BO145" s="467"/>
      <c r="BP145" s="467"/>
      <c r="BQ145" s="467"/>
      <c r="BR145" s="467"/>
      <c r="BS145" s="467"/>
      <c r="BT145" s="467"/>
      <c r="BU145" s="467"/>
      <c r="BV145" s="467"/>
      <c r="BW145" s="467"/>
      <c r="BX145" s="467"/>
      <c r="BY145" s="467"/>
      <c r="BZ145" s="467"/>
      <c r="CA145" s="467"/>
      <c r="CB145" s="467"/>
      <c r="CC145" s="467"/>
      <c r="CD145" s="467"/>
      <c r="CE145" s="467"/>
      <c r="CF145" s="467"/>
      <c r="CG145" s="467"/>
      <c r="CH145" s="467"/>
      <c r="CI145" s="467"/>
      <c r="CJ145" s="467"/>
      <c r="CK145" s="467"/>
      <c r="CL145" s="467">
        <f t="shared" si="86"/>
        <v>0</v>
      </c>
      <c r="CM145" s="467">
        <f t="shared" si="87"/>
        <v>0</v>
      </c>
      <c r="CN145" s="467">
        <f t="shared" si="88"/>
        <v>0</v>
      </c>
      <c r="CO145" s="462"/>
      <c r="CP145" s="462"/>
      <c r="CQ145" s="457"/>
      <c r="CR145" s="457"/>
      <c r="CS145" s="457"/>
    </row>
    <row r="146" spans="1:97" s="472" customFormat="1" hidden="1">
      <c r="A146" s="469"/>
      <c r="B146" s="465" t="s">
        <v>345</v>
      </c>
      <c r="C146" s="466">
        <v>5.79</v>
      </c>
      <c r="D146" s="467">
        <f t="shared" si="67"/>
        <v>179.3148525</v>
      </c>
      <c r="E146" s="467">
        <f t="shared" si="60"/>
        <v>224.14356562500001</v>
      </c>
      <c r="F146" s="467"/>
      <c r="G146" s="467">
        <f t="shared" si="61"/>
        <v>179.3148525</v>
      </c>
      <c r="H146" s="467">
        <f t="shared" si="68"/>
        <v>0</v>
      </c>
      <c r="I146" s="467"/>
      <c r="J146" s="467">
        <f t="shared" si="62"/>
        <v>89.65742625</v>
      </c>
      <c r="K146" s="467">
        <f t="shared" si="69"/>
        <v>0</v>
      </c>
      <c r="L146" s="467"/>
      <c r="M146" s="467">
        <f t="shared" si="63"/>
        <v>53.794455749999997</v>
      </c>
      <c r="N146" s="467">
        <f t="shared" si="70"/>
        <v>0</v>
      </c>
      <c r="O146" s="467"/>
      <c r="P146" s="467">
        <f t="shared" si="71"/>
        <v>179.3148525</v>
      </c>
      <c r="Q146" s="467">
        <f t="shared" si="72"/>
        <v>0</v>
      </c>
      <c r="R146" s="467"/>
      <c r="S146" s="467">
        <f t="shared" si="73"/>
        <v>89.65742625</v>
      </c>
      <c r="T146" s="467">
        <f t="shared" si="74"/>
        <v>0</v>
      </c>
      <c r="U146" s="467"/>
      <c r="V146" s="467">
        <f t="shared" si="75"/>
        <v>53.794455749999997</v>
      </c>
      <c r="W146" s="467">
        <f t="shared" si="76"/>
        <v>0</v>
      </c>
      <c r="X146" s="467"/>
      <c r="Y146" s="467"/>
      <c r="Z146" s="467"/>
      <c r="AA146" s="467"/>
      <c r="AB146" s="467"/>
      <c r="AC146" s="467"/>
      <c r="AD146" s="467"/>
      <c r="AE146" s="467"/>
      <c r="AF146" s="467"/>
      <c r="AG146" s="467"/>
      <c r="AH146" s="467"/>
      <c r="AI146" s="467"/>
      <c r="AJ146" s="467"/>
      <c r="AK146" s="467"/>
      <c r="AL146" s="467"/>
      <c r="AM146" s="467"/>
      <c r="AN146" s="467"/>
      <c r="AO146" s="467"/>
      <c r="AP146" s="467"/>
      <c r="AQ146" s="467"/>
      <c r="AR146" s="467"/>
      <c r="AS146" s="467"/>
      <c r="AT146" s="467"/>
      <c r="AU146" s="467"/>
      <c r="AV146" s="467"/>
      <c r="AW146" s="467">
        <f t="shared" si="64"/>
        <v>224.14356562500001</v>
      </c>
      <c r="AX146" s="467">
        <f t="shared" si="77"/>
        <v>0</v>
      </c>
      <c r="AY146" s="467"/>
      <c r="AZ146" s="467">
        <f t="shared" si="65"/>
        <v>112.0717828125</v>
      </c>
      <c r="BA146" s="467">
        <f t="shared" si="78"/>
        <v>0</v>
      </c>
      <c r="BB146" s="467"/>
      <c r="BC146" s="467">
        <f t="shared" si="66"/>
        <v>67.243069687499997</v>
      </c>
      <c r="BD146" s="467">
        <f t="shared" si="79"/>
        <v>0</v>
      </c>
      <c r="BE146" s="467"/>
      <c r="BF146" s="467">
        <f t="shared" si="80"/>
        <v>224.14356562500001</v>
      </c>
      <c r="BG146" s="467">
        <f t="shared" si="81"/>
        <v>0</v>
      </c>
      <c r="BH146" s="467"/>
      <c r="BI146" s="467">
        <f t="shared" si="82"/>
        <v>112.0717828125</v>
      </c>
      <c r="BJ146" s="467">
        <f t="shared" si="83"/>
        <v>0</v>
      </c>
      <c r="BK146" s="467"/>
      <c r="BL146" s="467">
        <f t="shared" si="84"/>
        <v>67.243069687499997</v>
      </c>
      <c r="BM146" s="467">
        <f t="shared" si="85"/>
        <v>0</v>
      </c>
      <c r="BN146" s="467"/>
      <c r="BO146" s="467"/>
      <c r="BP146" s="467"/>
      <c r="BQ146" s="467"/>
      <c r="BR146" s="467"/>
      <c r="BS146" s="467"/>
      <c r="BT146" s="467"/>
      <c r="BU146" s="467"/>
      <c r="BV146" s="467"/>
      <c r="BW146" s="467"/>
      <c r="BX146" s="467"/>
      <c r="BY146" s="467"/>
      <c r="BZ146" s="467"/>
      <c r="CA146" s="467"/>
      <c r="CB146" s="467"/>
      <c r="CC146" s="467"/>
      <c r="CD146" s="467"/>
      <c r="CE146" s="467"/>
      <c r="CF146" s="467"/>
      <c r="CG146" s="467"/>
      <c r="CH146" s="467"/>
      <c r="CI146" s="467"/>
      <c r="CJ146" s="467"/>
      <c r="CK146" s="467"/>
      <c r="CL146" s="467">
        <f t="shared" si="86"/>
        <v>0</v>
      </c>
      <c r="CM146" s="467">
        <f t="shared" si="87"/>
        <v>0</v>
      </c>
      <c r="CN146" s="467">
        <f t="shared" si="88"/>
        <v>0</v>
      </c>
      <c r="CO146" s="462"/>
      <c r="CP146" s="462"/>
      <c r="CQ146" s="457"/>
      <c r="CR146" s="457"/>
      <c r="CS146" s="457"/>
    </row>
    <row r="147" spans="1:97" s="472" customFormat="1" hidden="1">
      <c r="A147" s="469"/>
      <c r="B147" s="465" t="s">
        <v>346</v>
      </c>
      <c r="C147" s="466">
        <v>5.95</v>
      </c>
      <c r="D147" s="467">
        <f t="shared" si="67"/>
        <v>184.27001250000001</v>
      </c>
      <c r="E147" s="467">
        <f t="shared" si="60"/>
        <v>230.33751562500001</v>
      </c>
      <c r="F147" s="467"/>
      <c r="G147" s="467">
        <f t="shared" si="61"/>
        <v>184.27001250000001</v>
      </c>
      <c r="H147" s="467">
        <f t="shared" si="68"/>
        <v>0</v>
      </c>
      <c r="I147" s="467"/>
      <c r="J147" s="467">
        <f t="shared" si="62"/>
        <v>92.135006250000004</v>
      </c>
      <c r="K147" s="467">
        <f t="shared" si="69"/>
        <v>0</v>
      </c>
      <c r="L147" s="467"/>
      <c r="M147" s="467">
        <f t="shared" si="63"/>
        <v>55.281003750000004</v>
      </c>
      <c r="N147" s="467">
        <f t="shared" si="70"/>
        <v>0</v>
      </c>
      <c r="O147" s="467"/>
      <c r="P147" s="467">
        <f t="shared" si="71"/>
        <v>184.27001250000001</v>
      </c>
      <c r="Q147" s="467">
        <f t="shared" si="72"/>
        <v>0</v>
      </c>
      <c r="R147" s="467"/>
      <c r="S147" s="467">
        <f t="shared" si="73"/>
        <v>92.135006250000004</v>
      </c>
      <c r="T147" s="467">
        <f t="shared" si="74"/>
        <v>0</v>
      </c>
      <c r="U147" s="467"/>
      <c r="V147" s="467">
        <f t="shared" si="75"/>
        <v>55.281003750000004</v>
      </c>
      <c r="W147" s="467">
        <f t="shared" si="76"/>
        <v>0</v>
      </c>
      <c r="X147" s="467"/>
      <c r="Y147" s="467"/>
      <c r="Z147" s="467"/>
      <c r="AA147" s="467"/>
      <c r="AB147" s="467"/>
      <c r="AC147" s="467"/>
      <c r="AD147" s="467"/>
      <c r="AE147" s="467"/>
      <c r="AF147" s="467"/>
      <c r="AG147" s="467"/>
      <c r="AH147" s="467"/>
      <c r="AI147" s="467"/>
      <c r="AJ147" s="467"/>
      <c r="AK147" s="467"/>
      <c r="AL147" s="467"/>
      <c r="AM147" s="467"/>
      <c r="AN147" s="467"/>
      <c r="AO147" s="467"/>
      <c r="AP147" s="467"/>
      <c r="AQ147" s="467"/>
      <c r="AR147" s="467"/>
      <c r="AS147" s="467"/>
      <c r="AT147" s="467"/>
      <c r="AU147" s="467"/>
      <c r="AV147" s="467"/>
      <c r="AW147" s="467">
        <f t="shared" si="64"/>
        <v>230.33751562500001</v>
      </c>
      <c r="AX147" s="467">
        <f t="shared" si="77"/>
        <v>0</v>
      </c>
      <c r="AY147" s="467"/>
      <c r="AZ147" s="467">
        <f t="shared" si="65"/>
        <v>115.1687578125</v>
      </c>
      <c r="BA147" s="467">
        <f t="shared" si="78"/>
        <v>0</v>
      </c>
      <c r="BB147" s="467"/>
      <c r="BC147" s="467">
        <f t="shared" si="66"/>
        <v>69.101254687500003</v>
      </c>
      <c r="BD147" s="467">
        <f t="shared" si="79"/>
        <v>0</v>
      </c>
      <c r="BE147" s="467"/>
      <c r="BF147" s="467">
        <f t="shared" si="80"/>
        <v>230.33751562500001</v>
      </c>
      <c r="BG147" s="467">
        <f t="shared" si="81"/>
        <v>0</v>
      </c>
      <c r="BH147" s="467"/>
      <c r="BI147" s="467">
        <f t="shared" si="82"/>
        <v>115.1687578125</v>
      </c>
      <c r="BJ147" s="467">
        <f t="shared" si="83"/>
        <v>0</v>
      </c>
      <c r="BK147" s="467"/>
      <c r="BL147" s="467">
        <f t="shared" si="84"/>
        <v>69.101254687500003</v>
      </c>
      <c r="BM147" s="467">
        <f t="shared" si="85"/>
        <v>0</v>
      </c>
      <c r="BN147" s="467"/>
      <c r="BO147" s="467"/>
      <c r="BP147" s="467"/>
      <c r="BQ147" s="467"/>
      <c r="BR147" s="467"/>
      <c r="BS147" s="467"/>
      <c r="BT147" s="467"/>
      <c r="BU147" s="467"/>
      <c r="BV147" s="467"/>
      <c r="BW147" s="467"/>
      <c r="BX147" s="467"/>
      <c r="BY147" s="467"/>
      <c r="BZ147" s="467"/>
      <c r="CA147" s="467"/>
      <c r="CB147" s="467"/>
      <c r="CC147" s="467"/>
      <c r="CD147" s="467"/>
      <c r="CE147" s="467"/>
      <c r="CF147" s="467"/>
      <c r="CG147" s="467"/>
      <c r="CH147" s="467"/>
      <c r="CI147" s="467"/>
      <c r="CJ147" s="467"/>
      <c r="CK147" s="467"/>
      <c r="CL147" s="467">
        <f t="shared" si="86"/>
        <v>0</v>
      </c>
      <c r="CM147" s="467">
        <f t="shared" si="87"/>
        <v>0</v>
      </c>
      <c r="CN147" s="467">
        <f t="shared" si="88"/>
        <v>0</v>
      </c>
      <c r="CO147" s="462"/>
      <c r="CP147" s="462"/>
      <c r="CQ147" s="457"/>
      <c r="CR147" s="457"/>
      <c r="CS147" s="457"/>
    </row>
    <row r="148" spans="1:97" s="472" customFormat="1" hidden="1">
      <c r="A148" s="464"/>
      <c r="B148" s="465" t="s">
        <v>53</v>
      </c>
      <c r="C148" s="466">
        <v>4.7</v>
      </c>
      <c r="D148" s="467">
        <f t="shared" si="67"/>
        <v>145.55782500000001</v>
      </c>
      <c r="E148" s="467">
        <f t="shared" si="60"/>
        <v>181.94728125</v>
      </c>
      <c r="F148" s="467"/>
      <c r="G148" s="467">
        <f t="shared" si="61"/>
        <v>145.55782500000001</v>
      </c>
      <c r="H148" s="467">
        <f t="shared" si="68"/>
        <v>0</v>
      </c>
      <c r="I148" s="467"/>
      <c r="J148" s="467">
        <f t="shared" si="62"/>
        <v>72.778912500000004</v>
      </c>
      <c r="K148" s="467">
        <f t="shared" si="69"/>
        <v>0</v>
      </c>
      <c r="L148" s="467"/>
      <c r="M148" s="467">
        <f t="shared" si="63"/>
        <v>43.667347499999998</v>
      </c>
      <c r="N148" s="467">
        <f t="shared" si="70"/>
        <v>0</v>
      </c>
      <c r="O148" s="467"/>
      <c r="P148" s="467">
        <f t="shared" si="71"/>
        <v>145.55782500000001</v>
      </c>
      <c r="Q148" s="467">
        <f t="shared" si="72"/>
        <v>0</v>
      </c>
      <c r="R148" s="467"/>
      <c r="S148" s="467">
        <f t="shared" si="73"/>
        <v>72.778912500000004</v>
      </c>
      <c r="T148" s="467">
        <f t="shared" si="74"/>
        <v>0</v>
      </c>
      <c r="U148" s="467"/>
      <c r="V148" s="467">
        <f t="shared" si="75"/>
        <v>43.667347499999998</v>
      </c>
      <c r="W148" s="467">
        <f t="shared" si="76"/>
        <v>0</v>
      </c>
      <c r="X148" s="467"/>
      <c r="Y148" s="467"/>
      <c r="Z148" s="467"/>
      <c r="AA148" s="467"/>
      <c r="AB148" s="467"/>
      <c r="AC148" s="467"/>
      <c r="AD148" s="467"/>
      <c r="AE148" s="467"/>
      <c r="AF148" s="467"/>
      <c r="AG148" s="467"/>
      <c r="AH148" s="467"/>
      <c r="AI148" s="467"/>
      <c r="AJ148" s="467"/>
      <c r="AK148" s="467"/>
      <c r="AL148" s="467"/>
      <c r="AM148" s="467"/>
      <c r="AN148" s="467"/>
      <c r="AO148" s="467"/>
      <c r="AP148" s="467"/>
      <c r="AQ148" s="467"/>
      <c r="AR148" s="467"/>
      <c r="AS148" s="467"/>
      <c r="AT148" s="467"/>
      <c r="AU148" s="467"/>
      <c r="AV148" s="467"/>
      <c r="AW148" s="467">
        <f t="shared" si="64"/>
        <v>181.94728125</v>
      </c>
      <c r="AX148" s="467">
        <f t="shared" si="77"/>
        <v>0</v>
      </c>
      <c r="AY148" s="467"/>
      <c r="AZ148" s="467">
        <f t="shared" si="65"/>
        <v>90.973640625000002</v>
      </c>
      <c r="BA148" s="467">
        <f t="shared" si="78"/>
        <v>0</v>
      </c>
      <c r="BB148" s="467"/>
      <c r="BC148" s="467">
        <f t="shared" si="66"/>
        <v>54.584184375</v>
      </c>
      <c r="BD148" s="467">
        <f t="shared" si="79"/>
        <v>0</v>
      </c>
      <c r="BE148" s="467"/>
      <c r="BF148" s="467">
        <f t="shared" si="80"/>
        <v>181.94728125</v>
      </c>
      <c r="BG148" s="467">
        <f t="shared" si="81"/>
        <v>0</v>
      </c>
      <c r="BH148" s="467"/>
      <c r="BI148" s="467">
        <f t="shared" si="82"/>
        <v>90.973640625000002</v>
      </c>
      <c r="BJ148" s="467">
        <f t="shared" si="83"/>
        <v>0</v>
      </c>
      <c r="BK148" s="467"/>
      <c r="BL148" s="467">
        <f t="shared" si="84"/>
        <v>54.584184375</v>
      </c>
      <c r="BM148" s="467">
        <f t="shared" si="85"/>
        <v>0</v>
      </c>
      <c r="BN148" s="467"/>
      <c r="BO148" s="467"/>
      <c r="BP148" s="467"/>
      <c r="BQ148" s="467"/>
      <c r="BR148" s="467"/>
      <c r="BS148" s="467"/>
      <c r="BT148" s="467"/>
      <c r="BU148" s="467"/>
      <c r="BV148" s="467"/>
      <c r="BW148" s="467"/>
      <c r="BX148" s="467"/>
      <c r="BY148" s="467"/>
      <c r="BZ148" s="467"/>
      <c r="CA148" s="467"/>
      <c r="CB148" s="467"/>
      <c r="CC148" s="467"/>
      <c r="CD148" s="467"/>
      <c r="CE148" s="467"/>
      <c r="CF148" s="467"/>
      <c r="CG148" s="467"/>
      <c r="CH148" s="467"/>
      <c r="CI148" s="467"/>
      <c r="CJ148" s="467"/>
      <c r="CK148" s="467"/>
      <c r="CL148" s="467">
        <f t="shared" si="86"/>
        <v>0</v>
      </c>
      <c r="CM148" s="467">
        <f t="shared" si="87"/>
        <v>0</v>
      </c>
      <c r="CN148" s="467">
        <f t="shared" si="88"/>
        <v>0</v>
      </c>
      <c r="CO148" s="462"/>
      <c r="CP148" s="462"/>
      <c r="CQ148" s="457"/>
      <c r="CR148" s="457"/>
      <c r="CS148" s="457"/>
    </row>
    <row r="149" spans="1:97" s="472" customFormat="1" hidden="1">
      <c r="A149" s="469"/>
      <c r="B149" s="465" t="s">
        <v>340</v>
      </c>
      <c r="C149" s="466">
        <v>4.83</v>
      </c>
      <c r="D149" s="467">
        <f t="shared" si="67"/>
        <v>149.58389249999999</v>
      </c>
      <c r="E149" s="467">
        <f t="shared" si="60"/>
        <v>186.979865625</v>
      </c>
      <c r="F149" s="467"/>
      <c r="G149" s="467">
        <f t="shared" si="61"/>
        <v>149.58389249999999</v>
      </c>
      <c r="H149" s="467">
        <f t="shared" si="68"/>
        <v>0</v>
      </c>
      <c r="I149" s="467"/>
      <c r="J149" s="467">
        <f t="shared" si="62"/>
        <v>74.791946249999995</v>
      </c>
      <c r="K149" s="467">
        <f t="shared" si="69"/>
        <v>0</v>
      </c>
      <c r="L149" s="467"/>
      <c r="M149" s="467">
        <f t="shared" si="63"/>
        <v>44.875167749999996</v>
      </c>
      <c r="N149" s="467">
        <f t="shared" si="70"/>
        <v>0</v>
      </c>
      <c r="O149" s="467"/>
      <c r="P149" s="467">
        <f t="shared" si="71"/>
        <v>149.58389249999999</v>
      </c>
      <c r="Q149" s="467">
        <f t="shared" si="72"/>
        <v>0</v>
      </c>
      <c r="R149" s="467"/>
      <c r="S149" s="467">
        <f t="shared" si="73"/>
        <v>74.791946249999995</v>
      </c>
      <c r="T149" s="467">
        <f t="shared" si="74"/>
        <v>0</v>
      </c>
      <c r="U149" s="467"/>
      <c r="V149" s="467">
        <f t="shared" si="75"/>
        <v>44.875167749999996</v>
      </c>
      <c r="W149" s="467">
        <f t="shared" si="76"/>
        <v>0</v>
      </c>
      <c r="X149" s="467"/>
      <c r="Y149" s="467"/>
      <c r="Z149" s="467"/>
      <c r="AA149" s="467"/>
      <c r="AB149" s="467"/>
      <c r="AC149" s="467"/>
      <c r="AD149" s="467"/>
      <c r="AE149" s="467"/>
      <c r="AF149" s="467"/>
      <c r="AG149" s="467"/>
      <c r="AH149" s="467"/>
      <c r="AI149" s="467"/>
      <c r="AJ149" s="467"/>
      <c r="AK149" s="467"/>
      <c r="AL149" s="467"/>
      <c r="AM149" s="467"/>
      <c r="AN149" s="467"/>
      <c r="AO149" s="467"/>
      <c r="AP149" s="467"/>
      <c r="AQ149" s="467"/>
      <c r="AR149" s="467"/>
      <c r="AS149" s="467"/>
      <c r="AT149" s="467"/>
      <c r="AU149" s="467"/>
      <c r="AV149" s="467"/>
      <c r="AW149" s="467">
        <f t="shared" si="64"/>
        <v>186.979865625</v>
      </c>
      <c r="AX149" s="467">
        <f t="shared" si="77"/>
        <v>0</v>
      </c>
      <c r="AY149" s="467"/>
      <c r="AZ149" s="467">
        <f t="shared" si="65"/>
        <v>93.489932812500001</v>
      </c>
      <c r="BA149" s="467">
        <f t="shared" si="78"/>
        <v>0</v>
      </c>
      <c r="BB149" s="467"/>
      <c r="BC149" s="467">
        <f t="shared" si="66"/>
        <v>56.093959687499996</v>
      </c>
      <c r="BD149" s="467">
        <f t="shared" si="79"/>
        <v>0</v>
      </c>
      <c r="BE149" s="467"/>
      <c r="BF149" s="467">
        <f t="shared" si="80"/>
        <v>186.979865625</v>
      </c>
      <c r="BG149" s="467">
        <f t="shared" si="81"/>
        <v>0</v>
      </c>
      <c r="BH149" s="467"/>
      <c r="BI149" s="467">
        <f t="shared" si="82"/>
        <v>93.489932812500001</v>
      </c>
      <c r="BJ149" s="467">
        <f t="shared" si="83"/>
        <v>0</v>
      </c>
      <c r="BK149" s="467"/>
      <c r="BL149" s="467">
        <f t="shared" si="84"/>
        <v>56.093959687499996</v>
      </c>
      <c r="BM149" s="467">
        <f t="shared" si="85"/>
        <v>0</v>
      </c>
      <c r="BN149" s="467"/>
      <c r="BO149" s="467"/>
      <c r="BP149" s="467"/>
      <c r="BQ149" s="467"/>
      <c r="BR149" s="467"/>
      <c r="BS149" s="467"/>
      <c r="BT149" s="467"/>
      <c r="BU149" s="467"/>
      <c r="BV149" s="467"/>
      <c r="BW149" s="467"/>
      <c r="BX149" s="467"/>
      <c r="BY149" s="467"/>
      <c r="BZ149" s="467"/>
      <c r="CA149" s="467"/>
      <c r="CB149" s="467"/>
      <c r="CC149" s="467"/>
      <c r="CD149" s="467"/>
      <c r="CE149" s="467"/>
      <c r="CF149" s="467"/>
      <c r="CG149" s="467"/>
      <c r="CH149" s="467"/>
      <c r="CI149" s="467"/>
      <c r="CJ149" s="467"/>
      <c r="CK149" s="467"/>
      <c r="CL149" s="467">
        <f t="shared" si="86"/>
        <v>0</v>
      </c>
      <c r="CM149" s="467">
        <f t="shared" si="87"/>
        <v>0</v>
      </c>
      <c r="CN149" s="467">
        <f t="shared" si="88"/>
        <v>0</v>
      </c>
      <c r="CO149" s="462"/>
      <c r="CP149" s="462"/>
      <c r="CQ149" s="457"/>
      <c r="CR149" s="457"/>
      <c r="CS149" s="457"/>
    </row>
    <row r="150" spans="1:97" s="472" customFormat="1" hidden="1">
      <c r="A150" s="469"/>
      <c r="B150" s="465" t="s">
        <v>341</v>
      </c>
      <c r="C150" s="466">
        <v>4.97</v>
      </c>
      <c r="D150" s="467">
        <f t="shared" si="67"/>
        <v>153.9196575</v>
      </c>
      <c r="E150" s="467">
        <f t="shared" si="60"/>
        <v>192.39957187499999</v>
      </c>
      <c r="F150" s="467"/>
      <c r="G150" s="467">
        <f t="shared" si="61"/>
        <v>153.9196575</v>
      </c>
      <c r="H150" s="467">
        <f t="shared" si="68"/>
        <v>0</v>
      </c>
      <c r="I150" s="467"/>
      <c r="J150" s="467">
        <f t="shared" si="62"/>
        <v>76.95982875</v>
      </c>
      <c r="K150" s="467">
        <f t="shared" si="69"/>
        <v>0</v>
      </c>
      <c r="L150" s="467"/>
      <c r="M150" s="467">
        <f t="shared" si="63"/>
        <v>46.175897249999998</v>
      </c>
      <c r="N150" s="467">
        <f t="shared" si="70"/>
        <v>0</v>
      </c>
      <c r="O150" s="467"/>
      <c r="P150" s="467">
        <f t="shared" si="71"/>
        <v>153.9196575</v>
      </c>
      <c r="Q150" s="467">
        <f t="shared" si="72"/>
        <v>0</v>
      </c>
      <c r="R150" s="467"/>
      <c r="S150" s="467">
        <f t="shared" si="73"/>
        <v>76.95982875</v>
      </c>
      <c r="T150" s="467">
        <f t="shared" si="74"/>
        <v>0</v>
      </c>
      <c r="U150" s="467"/>
      <c r="V150" s="467">
        <f t="shared" si="75"/>
        <v>46.175897249999998</v>
      </c>
      <c r="W150" s="467">
        <f t="shared" si="76"/>
        <v>0</v>
      </c>
      <c r="X150" s="467"/>
      <c r="Y150" s="467"/>
      <c r="Z150" s="467"/>
      <c r="AA150" s="467"/>
      <c r="AB150" s="467"/>
      <c r="AC150" s="467"/>
      <c r="AD150" s="467"/>
      <c r="AE150" s="467"/>
      <c r="AF150" s="467"/>
      <c r="AG150" s="467"/>
      <c r="AH150" s="467"/>
      <c r="AI150" s="467"/>
      <c r="AJ150" s="467"/>
      <c r="AK150" s="467"/>
      <c r="AL150" s="467"/>
      <c r="AM150" s="467"/>
      <c r="AN150" s="467"/>
      <c r="AO150" s="467"/>
      <c r="AP150" s="467"/>
      <c r="AQ150" s="467"/>
      <c r="AR150" s="467"/>
      <c r="AS150" s="467"/>
      <c r="AT150" s="467"/>
      <c r="AU150" s="467"/>
      <c r="AV150" s="467"/>
      <c r="AW150" s="467">
        <f t="shared" si="64"/>
        <v>192.39957187499999</v>
      </c>
      <c r="AX150" s="467">
        <f t="shared" si="77"/>
        <v>0</v>
      </c>
      <c r="AY150" s="467"/>
      <c r="AZ150" s="467">
        <f t="shared" si="65"/>
        <v>96.199785937499996</v>
      </c>
      <c r="BA150" s="467">
        <f t="shared" si="78"/>
        <v>0</v>
      </c>
      <c r="BB150" s="467"/>
      <c r="BC150" s="467">
        <f t="shared" si="66"/>
        <v>57.719871562499996</v>
      </c>
      <c r="BD150" s="467">
        <f t="shared" si="79"/>
        <v>0</v>
      </c>
      <c r="BE150" s="467"/>
      <c r="BF150" s="467">
        <f t="shared" si="80"/>
        <v>192.39957187499999</v>
      </c>
      <c r="BG150" s="467">
        <f t="shared" si="81"/>
        <v>0</v>
      </c>
      <c r="BH150" s="467"/>
      <c r="BI150" s="467">
        <f t="shared" si="82"/>
        <v>96.199785937499996</v>
      </c>
      <c r="BJ150" s="467">
        <f t="shared" si="83"/>
        <v>0</v>
      </c>
      <c r="BK150" s="467"/>
      <c r="BL150" s="467">
        <f t="shared" si="84"/>
        <v>57.719871562499996</v>
      </c>
      <c r="BM150" s="467">
        <f t="shared" si="85"/>
        <v>0</v>
      </c>
      <c r="BN150" s="467"/>
      <c r="BO150" s="467"/>
      <c r="BP150" s="467"/>
      <c r="BQ150" s="467"/>
      <c r="BR150" s="467"/>
      <c r="BS150" s="467"/>
      <c r="BT150" s="467"/>
      <c r="BU150" s="467"/>
      <c r="BV150" s="467"/>
      <c r="BW150" s="467"/>
      <c r="BX150" s="467"/>
      <c r="BY150" s="467"/>
      <c r="BZ150" s="467"/>
      <c r="CA150" s="467"/>
      <c r="CB150" s="467"/>
      <c r="CC150" s="467"/>
      <c r="CD150" s="467"/>
      <c r="CE150" s="467"/>
      <c r="CF150" s="467"/>
      <c r="CG150" s="467"/>
      <c r="CH150" s="467"/>
      <c r="CI150" s="467"/>
      <c r="CJ150" s="467"/>
      <c r="CK150" s="467"/>
      <c r="CL150" s="467">
        <f t="shared" si="86"/>
        <v>0</v>
      </c>
      <c r="CM150" s="467">
        <f t="shared" si="87"/>
        <v>0</v>
      </c>
      <c r="CN150" s="467">
        <f t="shared" si="88"/>
        <v>0</v>
      </c>
      <c r="CO150" s="462"/>
      <c r="CP150" s="462"/>
      <c r="CQ150" s="457"/>
      <c r="CR150" s="457"/>
      <c r="CS150" s="457"/>
    </row>
    <row r="151" spans="1:97" s="472" customFormat="1" hidden="1">
      <c r="A151" s="469"/>
      <c r="B151" s="465" t="s">
        <v>342</v>
      </c>
      <c r="C151" s="466">
        <v>5.1100000000000003</v>
      </c>
      <c r="D151" s="467">
        <f t="shared" si="67"/>
        <v>158.25542250000001</v>
      </c>
      <c r="E151" s="467">
        <f t="shared" si="60"/>
        <v>197.81927812500001</v>
      </c>
      <c r="F151" s="467"/>
      <c r="G151" s="467">
        <f t="shared" si="61"/>
        <v>158.25542250000001</v>
      </c>
      <c r="H151" s="467">
        <f t="shared" si="68"/>
        <v>0</v>
      </c>
      <c r="I151" s="467"/>
      <c r="J151" s="467">
        <f t="shared" si="62"/>
        <v>79.127711250000004</v>
      </c>
      <c r="K151" s="467">
        <f t="shared" si="69"/>
        <v>0</v>
      </c>
      <c r="L151" s="467"/>
      <c r="M151" s="467">
        <f t="shared" si="63"/>
        <v>47.476626750000001</v>
      </c>
      <c r="N151" s="467">
        <f t="shared" si="70"/>
        <v>0</v>
      </c>
      <c r="O151" s="467"/>
      <c r="P151" s="467">
        <f t="shared" si="71"/>
        <v>158.25542250000001</v>
      </c>
      <c r="Q151" s="467">
        <f t="shared" si="72"/>
        <v>0</v>
      </c>
      <c r="R151" s="467"/>
      <c r="S151" s="467">
        <f t="shared" si="73"/>
        <v>79.127711250000004</v>
      </c>
      <c r="T151" s="467">
        <f t="shared" si="74"/>
        <v>0</v>
      </c>
      <c r="U151" s="467"/>
      <c r="V151" s="467">
        <f t="shared" si="75"/>
        <v>47.476626750000001</v>
      </c>
      <c r="W151" s="467">
        <f t="shared" si="76"/>
        <v>0</v>
      </c>
      <c r="X151" s="467"/>
      <c r="Y151" s="467"/>
      <c r="Z151" s="467"/>
      <c r="AA151" s="467"/>
      <c r="AB151" s="467"/>
      <c r="AC151" s="467"/>
      <c r="AD151" s="467"/>
      <c r="AE151" s="467"/>
      <c r="AF151" s="467"/>
      <c r="AG151" s="467"/>
      <c r="AH151" s="467"/>
      <c r="AI151" s="467"/>
      <c r="AJ151" s="467"/>
      <c r="AK151" s="467"/>
      <c r="AL151" s="467"/>
      <c r="AM151" s="467"/>
      <c r="AN151" s="467"/>
      <c r="AO151" s="467"/>
      <c r="AP151" s="467"/>
      <c r="AQ151" s="467"/>
      <c r="AR151" s="467"/>
      <c r="AS151" s="467"/>
      <c r="AT151" s="467"/>
      <c r="AU151" s="467"/>
      <c r="AV151" s="467"/>
      <c r="AW151" s="467">
        <f t="shared" si="64"/>
        <v>197.81927812500001</v>
      </c>
      <c r="AX151" s="467">
        <f t="shared" si="77"/>
        <v>0</v>
      </c>
      <c r="AY151" s="467"/>
      <c r="AZ151" s="467">
        <f t="shared" si="65"/>
        <v>98.909639062500005</v>
      </c>
      <c r="BA151" s="467">
        <f t="shared" si="78"/>
        <v>0</v>
      </c>
      <c r="BB151" s="467"/>
      <c r="BC151" s="467">
        <f t="shared" si="66"/>
        <v>59.345783437500003</v>
      </c>
      <c r="BD151" s="467">
        <f t="shared" si="79"/>
        <v>0</v>
      </c>
      <c r="BE151" s="467"/>
      <c r="BF151" s="467">
        <f t="shared" si="80"/>
        <v>197.81927812500001</v>
      </c>
      <c r="BG151" s="467">
        <f t="shared" si="81"/>
        <v>0</v>
      </c>
      <c r="BH151" s="467"/>
      <c r="BI151" s="467">
        <f t="shared" si="82"/>
        <v>98.909639062500005</v>
      </c>
      <c r="BJ151" s="467">
        <f t="shared" si="83"/>
        <v>0</v>
      </c>
      <c r="BK151" s="467"/>
      <c r="BL151" s="467">
        <f t="shared" si="84"/>
        <v>59.345783437500003</v>
      </c>
      <c r="BM151" s="467">
        <f t="shared" si="85"/>
        <v>0</v>
      </c>
      <c r="BN151" s="467"/>
      <c r="BO151" s="467"/>
      <c r="BP151" s="467"/>
      <c r="BQ151" s="467"/>
      <c r="BR151" s="467"/>
      <c r="BS151" s="467"/>
      <c r="BT151" s="467"/>
      <c r="BU151" s="467"/>
      <c r="BV151" s="467"/>
      <c r="BW151" s="467"/>
      <c r="BX151" s="467"/>
      <c r="BY151" s="467"/>
      <c r="BZ151" s="467"/>
      <c r="CA151" s="467"/>
      <c r="CB151" s="467"/>
      <c r="CC151" s="467"/>
      <c r="CD151" s="467"/>
      <c r="CE151" s="467"/>
      <c r="CF151" s="467"/>
      <c r="CG151" s="467"/>
      <c r="CH151" s="467"/>
      <c r="CI151" s="467"/>
      <c r="CJ151" s="467"/>
      <c r="CK151" s="467"/>
      <c r="CL151" s="467">
        <f t="shared" si="86"/>
        <v>0</v>
      </c>
      <c r="CM151" s="467">
        <f t="shared" si="87"/>
        <v>0</v>
      </c>
      <c r="CN151" s="467">
        <f t="shared" si="88"/>
        <v>0</v>
      </c>
      <c r="CO151" s="462"/>
      <c r="CP151" s="462"/>
      <c r="CQ151" s="457"/>
      <c r="CR151" s="457"/>
      <c r="CS151" s="457"/>
    </row>
    <row r="152" spans="1:97" s="472" customFormat="1" hidden="1">
      <c r="A152" s="469" t="s">
        <v>347</v>
      </c>
      <c r="B152" s="471" t="s">
        <v>343</v>
      </c>
      <c r="C152" s="466">
        <v>5.24</v>
      </c>
      <c r="D152" s="467">
        <f t="shared" si="67"/>
        <v>162.28148999999999</v>
      </c>
      <c r="E152" s="467">
        <f t="shared" si="60"/>
        <v>202.85186249999998</v>
      </c>
      <c r="F152" s="467"/>
      <c r="G152" s="467">
        <f t="shared" si="61"/>
        <v>162.28148999999999</v>
      </c>
      <c r="H152" s="467">
        <f t="shared" si="68"/>
        <v>0</v>
      </c>
      <c r="I152" s="467"/>
      <c r="J152" s="467">
        <f t="shared" si="62"/>
        <v>81.140744999999995</v>
      </c>
      <c r="K152" s="467">
        <f t="shared" si="69"/>
        <v>0</v>
      </c>
      <c r="L152" s="467"/>
      <c r="M152" s="467">
        <f t="shared" si="63"/>
        <v>48.684446999999999</v>
      </c>
      <c r="N152" s="467">
        <f t="shared" si="70"/>
        <v>0</v>
      </c>
      <c r="O152" s="467"/>
      <c r="P152" s="467">
        <f t="shared" si="71"/>
        <v>162.28148999999999</v>
      </c>
      <c r="Q152" s="467">
        <f t="shared" si="72"/>
        <v>0</v>
      </c>
      <c r="R152" s="467"/>
      <c r="S152" s="467">
        <f t="shared" si="73"/>
        <v>81.140744999999995</v>
      </c>
      <c r="T152" s="467">
        <f t="shared" si="74"/>
        <v>0</v>
      </c>
      <c r="U152" s="467"/>
      <c r="V152" s="467">
        <f t="shared" si="75"/>
        <v>48.684446999999999</v>
      </c>
      <c r="W152" s="467">
        <f t="shared" si="76"/>
        <v>0</v>
      </c>
      <c r="X152" s="467"/>
      <c r="Y152" s="467"/>
      <c r="Z152" s="467"/>
      <c r="AA152" s="467"/>
      <c r="AB152" s="467"/>
      <c r="AC152" s="467"/>
      <c r="AD152" s="467"/>
      <c r="AE152" s="467"/>
      <c r="AF152" s="467"/>
      <c r="AG152" s="467"/>
      <c r="AH152" s="467"/>
      <c r="AI152" s="467"/>
      <c r="AJ152" s="467"/>
      <c r="AK152" s="467"/>
      <c r="AL152" s="467"/>
      <c r="AM152" s="467"/>
      <c r="AN152" s="467"/>
      <c r="AO152" s="467"/>
      <c r="AP152" s="467"/>
      <c r="AQ152" s="467"/>
      <c r="AR152" s="467"/>
      <c r="AS152" s="467"/>
      <c r="AT152" s="467"/>
      <c r="AU152" s="467"/>
      <c r="AV152" s="467"/>
      <c r="AW152" s="467">
        <f t="shared" si="64"/>
        <v>202.85186249999998</v>
      </c>
      <c r="AX152" s="467">
        <f t="shared" si="77"/>
        <v>0</v>
      </c>
      <c r="AY152" s="467"/>
      <c r="AZ152" s="467">
        <f t="shared" si="65"/>
        <v>101.42593124999999</v>
      </c>
      <c r="BA152" s="467">
        <f t="shared" si="78"/>
        <v>0</v>
      </c>
      <c r="BB152" s="467"/>
      <c r="BC152" s="467">
        <f t="shared" si="66"/>
        <v>60.855558749999993</v>
      </c>
      <c r="BD152" s="467">
        <f t="shared" si="79"/>
        <v>0</v>
      </c>
      <c r="BE152" s="467"/>
      <c r="BF152" s="467">
        <f t="shared" si="80"/>
        <v>202.85186249999998</v>
      </c>
      <c r="BG152" s="467">
        <f t="shared" si="81"/>
        <v>0</v>
      </c>
      <c r="BH152" s="467"/>
      <c r="BI152" s="467">
        <f t="shared" si="82"/>
        <v>101.42593124999999</v>
      </c>
      <c r="BJ152" s="467">
        <f t="shared" si="83"/>
        <v>0</v>
      </c>
      <c r="BK152" s="467"/>
      <c r="BL152" s="467">
        <f t="shared" si="84"/>
        <v>60.855558749999993</v>
      </c>
      <c r="BM152" s="467">
        <f t="shared" si="85"/>
        <v>0</v>
      </c>
      <c r="BN152" s="467"/>
      <c r="BO152" s="467"/>
      <c r="BP152" s="467"/>
      <c r="BQ152" s="467"/>
      <c r="BR152" s="467"/>
      <c r="BS152" s="467"/>
      <c r="BT152" s="467"/>
      <c r="BU152" s="467"/>
      <c r="BV152" s="467"/>
      <c r="BW152" s="467"/>
      <c r="BX152" s="467"/>
      <c r="BY152" s="467"/>
      <c r="BZ152" s="467"/>
      <c r="CA152" s="467"/>
      <c r="CB152" s="467"/>
      <c r="CC152" s="467"/>
      <c r="CD152" s="467"/>
      <c r="CE152" s="467"/>
      <c r="CF152" s="467"/>
      <c r="CG152" s="467"/>
      <c r="CH152" s="467"/>
      <c r="CI152" s="467"/>
      <c r="CJ152" s="467"/>
      <c r="CK152" s="467"/>
      <c r="CL152" s="467">
        <f t="shared" si="86"/>
        <v>0</v>
      </c>
      <c r="CM152" s="467">
        <f t="shared" si="87"/>
        <v>0</v>
      </c>
      <c r="CN152" s="467">
        <f t="shared" si="88"/>
        <v>0</v>
      </c>
      <c r="CO152" s="462"/>
      <c r="CP152" s="462"/>
      <c r="CQ152" s="457"/>
      <c r="CR152" s="457"/>
      <c r="CS152" s="457"/>
    </row>
    <row r="153" spans="1:97" s="472" customFormat="1" hidden="1">
      <c r="A153" s="469"/>
      <c r="B153" s="465" t="s">
        <v>344</v>
      </c>
      <c r="C153" s="466">
        <v>5.39</v>
      </c>
      <c r="D153" s="467">
        <f t="shared" si="67"/>
        <v>166.9269525</v>
      </c>
      <c r="E153" s="467">
        <f t="shared" si="60"/>
        <v>208.65869062499999</v>
      </c>
      <c r="F153" s="467"/>
      <c r="G153" s="467">
        <f t="shared" si="61"/>
        <v>166.9269525</v>
      </c>
      <c r="H153" s="467">
        <f t="shared" si="68"/>
        <v>0</v>
      </c>
      <c r="I153" s="467"/>
      <c r="J153" s="467">
        <f t="shared" si="62"/>
        <v>83.463476249999999</v>
      </c>
      <c r="K153" s="467">
        <f t="shared" si="69"/>
        <v>0</v>
      </c>
      <c r="L153" s="467"/>
      <c r="M153" s="467">
        <f t="shared" si="63"/>
        <v>50.07808575</v>
      </c>
      <c r="N153" s="467">
        <f t="shared" si="70"/>
        <v>0</v>
      </c>
      <c r="O153" s="467"/>
      <c r="P153" s="467">
        <f t="shared" si="71"/>
        <v>166.9269525</v>
      </c>
      <c r="Q153" s="467">
        <f t="shared" si="72"/>
        <v>0</v>
      </c>
      <c r="R153" s="467"/>
      <c r="S153" s="467">
        <f t="shared" si="73"/>
        <v>83.463476249999999</v>
      </c>
      <c r="T153" s="467">
        <f t="shared" si="74"/>
        <v>0</v>
      </c>
      <c r="U153" s="467"/>
      <c r="V153" s="467">
        <f t="shared" si="75"/>
        <v>50.07808575</v>
      </c>
      <c r="W153" s="467">
        <f t="shared" si="76"/>
        <v>0</v>
      </c>
      <c r="X153" s="467"/>
      <c r="Y153" s="467"/>
      <c r="Z153" s="467"/>
      <c r="AA153" s="467"/>
      <c r="AB153" s="467"/>
      <c r="AC153" s="467"/>
      <c r="AD153" s="467"/>
      <c r="AE153" s="467"/>
      <c r="AF153" s="467"/>
      <c r="AG153" s="467"/>
      <c r="AH153" s="467"/>
      <c r="AI153" s="467"/>
      <c r="AJ153" s="467"/>
      <c r="AK153" s="467"/>
      <c r="AL153" s="467"/>
      <c r="AM153" s="467"/>
      <c r="AN153" s="467"/>
      <c r="AO153" s="467"/>
      <c r="AP153" s="467"/>
      <c r="AQ153" s="467"/>
      <c r="AR153" s="467"/>
      <c r="AS153" s="467"/>
      <c r="AT153" s="467"/>
      <c r="AU153" s="467"/>
      <c r="AV153" s="467"/>
      <c r="AW153" s="467">
        <f t="shared" si="64"/>
        <v>208.65869062499999</v>
      </c>
      <c r="AX153" s="467">
        <f t="shared" si="77"/>
        <v>0</v>
      </c>
      <c r="AY153" s="467"/>
      <c r="AZ153" s="467">
        <f t="shared" si="65"/>
        <v>104.3293453125</v>
      </c>
      <c r="BA153" s="467">
        <f t="shared" si="78"/>
        <v>0</v>
      </c>
      <c r="BB153" s="467"/>
      <c r="BC153" s="467">
        <f t="shared" si="66"/>
        <v>62.597607187499996</v>
      </c>
      <c r="BD153" s="467">
        <f t="shared" si="79"/>
        <v>0</v>
      </c>
      <c r="BE153" s="467"/>
      <c r="BF153" s="467">
        <f t="shared" si="80"/>
        <v>208.65869062499999</v>
      </c>
      <c r="BG153" s="467">
        <f t="shared" si="81"/>
        <v>0</v>
      </c>
      <c r="BH153" s="467"/>
      <c r="BI153" s="467">
        <f t="shared" si="82"/>
        <v>104.3293453125</v>
      </c>
      <c r="BJ153" s="467">
        <f t="shared" si="83"/>
        <v>0</v>
      </c>
      <c r="BK153" s="467"/>
      <c r="BL153" s="467">
        <f t="shared" si="84"/>
        <v>62.597607187499996</v>
      </c>
      <c r="BM153" s="467">
        <f t="shared" si="85"/>
        <v>0</v>
      </c>
      <c r="BN153" s="467"/>
      <c r="BO153" s="467"/>
      <c r="BP153" s="467"/>
      <c r="BQ153" s="467"/>
      <c r="BR153" s="467"/>
      <c r="BS153" s="467"/>
      <c r="BT153" s="467"/>
      <c r="BU153" s="467"/>
      <c r="BV153" s="467"/>
      <c r="BW153" s="467"/>
      <c r="BX153" s="467"/>
      <c r="BY153" s="467"/>
      <c r="BZ153" s="467"/>
      <c r="CA153" s="467"/>
      <c r="CB153" s="467"/>
      <c r="CC153" s="467"/>
      <c r="CD153" s="467"/>
      <c r="CE153" s="467"/>
      <c r="CF153" s="467"/>
      <c r="CG153" s="467"/>
      <c r="CH153" s="467"/>
      <c r="CI153" s="467"/>
      <c r="CJ153" s="467"/>
      <c r="CK153" s="467"/>
      <c r="CL153" s="467">
        <f t="shared" si="86"/>
        <v>0</v>
      </c>
      <c r="CM153" s="467">
        <f t="shared" si="87"/>
        <v>0</v>
      </c>
      <c r="CN153" s="467">
        <f t="shared" si="88"/>
        <v>0</v>
      </c>
      <c r="CO153" s="462"/>
      <c r="CP153" s="462"/>
      <c r="CQ153" s="457"/>
      <c r="CR153" s="457"/>
      <c r="CS153" s="457"/>
    </row>
    <row r="154" spans="1:97" s="472" customFormat="1" hidden="1">
      <c r="A154" s="469"/>
      <c r="B154" s="465" t="s">
        <v>345</v>
      </c>
      <c r="C154" s="466">
        <v>5.54</v>
      </c>
      <c r="D154" s="467">
        <f t="shared" si="67"/>
        <v>171.57241500000001</v>
      </c>
      <c r="E154" s="467">
        <f t="shared" si="60"/>
        <v>214.46551875</v>
      </c>
      <c r="F154" s="467"/>
      <c r="G154" s="467">
        <f t="shared" si="61"/>
        <v>171.57241500000001</v>
      </c>
      <c r="H154" s="467">
        <f t="shared" si="68"/>
        <v>0</v>
      </c>
      <c r="I154" s="467"/>
      <c r="J154" s="467">
        <f t="shared" si="62"/>
        <v>85.786207500000003</v>
      </c>
      <c r="K154" s="467">
        <f t="shared" si="69"/>
        <v>0</v>
      </c>
      <c r="L154" s="467"/>
      <c r="M154" s="467">
        <f t="shared" si="63"/>
        <v>51.471724500000001</v>
      </c>
      <c r="N154" s="467">
        <f t="shared" si="70"/>
        <v>0</v>
      </c>
      <c r="O154" s="467"/>
      <c r="P154" s="467">
        <f t="shared" si="71"/>
        <v>171.57241500000001</v>
      </c>
      <c r="Q154" s="467">
        <f t="shared" si="72"/>
        <v>0</v>
      </c>
      <c r="R154" s="467"/>
      <c r="S154" s="467">
        <f t="shared" si="73"/>
        <v>85.786207500000003</v>
      </c>
      <c r="T154" s="467">
        <f t="shared" si="74"/>
        <v>0</v>
      </c>
      <c r="U154" s="467"/>
      <c r="V154" s="467">
        <f t="shared" si="75"/>
        <v>51.471724500000001</v>
      </c>
      <c r="W154" s="467">
        <f t="shared" si="76"/>
        <v>0</v>
      </c>
      <c r="X154" s="467"/>
      <c r="Y154" s="467"/>
      <c r="Z154" s="467"/>
      <c r="AA154" s="467"/>
      <c r="AB154" s="467"/>
      <c r="AC154" s="467"/>
      <c r="AD154" s="467"/>
      <c r="AE154" s="467"/>
      <c r="AF154" s="467"/>
      <c r="AG154" s="467"/>
      <c r="AH154" s="467"/>
      <c r="AI154" s="467"/>
      <c r="AJ154" s="467"/>
      <c r="AK154" s="467"/>
      <c r="AL154" s="467"/>
      <c r="AM154" s="467"/>
      <c r="AN154" s="467"/>
      <c r="AO154" s="467"/>
      <c r="AP154" s="467"/>
      <c r="AQ154" s="467"/>
      <c r="AR154" s="467"/>
      <c r="AS154" s="467"/>
      <c r="AT154" s="467"/>
      <c r="AU154" s="467"/>
      <c r="AV154" s="467"/>
      <c r="AW154" s="467">
        <f t="shared" si="64"/>
        <v>214.46551875</v>
      </c>
      <c r="AX154" s="467">
        <f t="shared" si="77"/>
        <v>0</v>
      </c>
      <c r="AY154" s="467"/>
      <c r="AZ154" s="467">
        <f t="shared" si="65"/>
        <v>107.232759375</v>
      </c>
      <c r="BA154" s="467">
        <f t="shared" si="78"/>
        <v>0</v>
      </c>
      <c r="BB154" s="467"/>
      <c r="BC154" s="467">
        <f t="shared" si="66"/>
        <v>64.339655624999992</v>
      </c>
      <c r="BD154" s="467">
        <f t="shared" si="79"/>
        <v>0</v>
      </c>
      <c r="BE154" s="467"/>
      <c r="BF154" s="467">
        <f t="shared" si="80"/>
        <v>214.46551875</v>
      </c>
      <c r="BG154" s="467">
        <f t="shared" si="81"/>
        <v>0</v>
      </c>
      <c r="BH154" s="467"/>
      <c r="BI154" s="467">
        <f t="shared" si="82"/>
        <v>107.232759375</v>
      </c>
      <c r="BJ154" s="467">
        <f t="shared" si="83"/>
        <v>0</v>
      </c>
      <c r="BK154" s="467"/>
      <c r="BL154" s="467">
        <f t="shared" si="84"/>
        <v>64.339655624999992</v>
      </c>
      <c r="BM154" s="467">
        <f t="shared" si="85"/>
        <v>0</v>
      </c>
      <c r="BN154" s="467"/>
      <c r="BO154" s="467"/>
      <c r="BP154" s="467"/>
      <c r="BQ154" s="467"/>
      <c r="BR154" s="467"/>
      <c r="BS154" s="467"/>
      <c r="BT154" s="467"/>
      <c r="BU154" s="467"/>
      <c r="BV154" s="467"/>
      <c r="BW154" s="467"/>
      <c r="BX154" s="467"/>
      <c r="BY154" s="467"/>
      <c r="BZ154" s="467"/>
      <c r="CA154" s="467"/>
      <c r="CB154" s="467"/>
      <c r="CC154" s="467"/>
      <c r="CD154" s="467"/>
      <c r="CE154" s="467"/>
      <c r="CF154" s="467"/>
      <c r="CG154" s="467"/>
      <c r="CH154" s="467"/>
      <c r="CI154" s="467"/>
      <c r="CJ154" s="467"/>
      <c r="CK154" s="467"/>
      <c r="CL154" s="467">
        <f t="shared" si="86"/>
        <v>0</v>
      </c>
      <c r="CM154" s="467">
        <f t="shared" si="87"/>
        <v>0</v>
      </c>
      <c r="CN154" s="467">
        <f t="shared" si="88"/>
        <v>0</v>
      </c>
      <c r="CO154" s="462"/>
      <c r="CP154" s="462"/>
      <c r="CQ154" s="457"/>
      <c r="CR154" s="457"/>
      <c r="CS154" s="457"/>
    </row>
    <row r="155" spans="1:97" s="472" customFormat="1" hidden="1">
      <c r="A155" s="469"/>
      <c r="B155" s="465" t="s">
        <v>346</v>
      </c>
      <c r="C155" s="466">
        <v>5.69</v>
      </c>
      <c r="D155" s="467">
        <f t="shared" si="67"/>
        <v>176.21787750000001</v>
      </c>
      <c r="E155" s="467">
        <f t="shared" si="60"/>
        <v>220.27234687500001</v>
      </c>
      <c r="F155" s="467"/>
      <c r="G155" s="467">
        <f t="shared" si="61"/>
        <v>176.21787750000001</v>
      </c>
      <c r="H155" s="467">
        <f t="shared" si="68"/>
        <v>0</v>
      </c>
      <c r="I155" s="467"/>
      <c r="J155" s="467">
        <f t="shared" si="62"/>
        <v>88.108938750000007</v>
      </c>
      <c r="K155" s="467">
        <f t="shared" si="69"/>
        <v>0</v>
      </c>
      <c r="L155" s="467"/>
      <c r="M155" s="467">
        <f t="shared" si="63"/>
        <v>52.865363250000001</v>
      </c>
      <c r="N155" s="467">
        <f t="shared" si="70"/>
        <v>0</v>
      </c>
      <c r="O155" s="467"/>
      <c r="P155" s="467">
        <f t="shared" si="71"/>
        <v>176.21787750000001</v>
      </c>
      <c r="Q155" s="467">
        <f t="shared" si="72"/>
        <v>0</v>
      </c>
      <c r="R155" s="467"/>
      <c r="S155" s="467">
        <f t="shared" si="73"/>
        <v>88.108938750000007</v>
      </c>
      <c r="T155" s="467">
        <f t="shared" si="74"/>
        <v>0</v>
      </c>
      <c r="U155" s="467"/>
      <c r="V155" s="467">
        <f t="shared" si="75"/>
        <v>52.865363250000001</v>
      </c>
      <c r="W155" s="467">
        <f t="shared" si="76"/>
        <v>0</v>
      </c>
      <c r="X155" s="467"/>
      <c r="Y155" s="467"/>
      <c r="Z155" s="467"/>
      <c r="AA155" s="467"/>
      <c r="AB155" s="467"/>
      <c r="AC155" s="467"/>
      <c r="AD155" s="467"/>
      <c r="AE155" s="467"/>
      <c r="AF155" s="467"/>
      <c r="AG155" s="467"/>
      <c r="AH155" s="467"/>
      <c r="AI155" s="467"/>
      <c r="AJ155" s="467"/>
      <c r="AK155" s="467"/>
      <c r="AL155" s="467"/>
      <c r="AM155" s="467"/>
      <c r="AN155" s="467"/>
      <c r="AO155" s="467"/>
      <c r="AP155" s="467"/>
      <c r="AQ155" s="467"/>
      <c r="AR155" s="467"/>
      <c r="AS155" s="467"/>
      <c r="AT155" s="467"/>
      <c r="AU155" s="467"/>
      <c r="AV155" s="467"/>
      <c r="AW155" s="467">
        <f t="shared" si="64"/>
        <v>220.27234687500001</v>
      </c>
      <c r="AX155" s="467">
        <f t="shared" si="77"/>
        <v>0</v>
      </c>
      <c r="AY155" s="467"/>
      <c r="AZ155" s="467">
        <f t="shared" si="65"/>
        <v>110.13617343750001</v>
      </c>
      <c r="BA155" s="467">
        <f t="shared" si="78"/>
        <v>0</v>
      </c>
      <c r="BB155" s="467"/>
      <c r="BC155" s="467">
        <f t="shared" si="66"/>
        <v>66.081704062499995</v>
      </c>
      <c r="BD155" s="467">
        <f t="shared" si="79"/>
        <v>0</v>
      </c>
      <c r="BE155" s="467"/>
      <c r="BF155" s="467">
        <f t="shared" si="80"/>
        <v>220.27234687500001</v>
      </c>
      <c r="BG155" s="467">
        <f t="shared" si="81"/>
        <v>0</v>
      </c>
      <c r="BH155" s="467"/>
      <c r="BI155" s="467">
        <f t="shared" si="82"/>
        <v>110.13617343750001</v>
      </c>
      <c r="BJ155" s="467">
        <f t="shared" si="83"/>
        <v>0</v>
      </c>
      <c r="BK155" s="467"/>
      <c r="BL155" s="467">
        <f t="shared" si="84"/>
        <v>66.081704062499995</v>
      </c>
      <c r="BM155" s="467">
        <f t="shared" si="85"/>
        <v>0</v>
      </c>
      <c r="BN155" s="467"/>
      <c r="BO155" s="467"/>
      <c r="BP155" s="467"/>
      <c r="BQ155" s="467"/>
      <c r="BR155" s="467"/>
      <c r="BS155" s="467"/>
      <c r="BT155" s="467"/>
      <c r="BU155" s="467"/>
      <c r="BV155" s="467"/>
      <c r="BW155" s="467"/>
      <c r="BX155" s="467"/>
      <c r="BY155" s="467"/>
      <c r="BZ155" s="467"/>
      <c r="CA155" s="467"/>
      <c r="CB155" s="467"/>
      <c r="CC155" s="467"/>
      <c r="CD155" s="467"/>
      <c r="CE155" s="467"/>
      <c r="CF155" s="467"/>
      <c r="CG155" s="467"/>
      <c r="CH155" s="467"/>
      <c r="CI155" s="467"/>
      <c r="CJ155" s="467"/>
      <c r="CK155" s="467"/>
      <c r="CL155" s="467">
        <f t="shared" si="86"/>
        <v>0</v>
      </c>
      <c r="CM155" s="467">
        <f t="shared" si="87"/>
        <v>0</v>
      </c>
      <c r="CN155" s="467">
        <f t="shared" si="88"/>
        <v>0</v>
      </c>
      <c r="CO155" s="462"/>
      <c r="CP155" s="462"/>
      <c r="CQ155" s="457"/>
      <c r="CR155" s="457"/>
      <c r="CS155" s="457"/>
    </row>
    <row r="156" spans="1:97" s="472" customFormat="1" hidden="1">
      <c r="A156" s="464"/>
      <c r="B156" s="465" t="s">
        <v>53</v>
      </c>
      <c r="C156" s="466">
        <v>4.58</v>
      </c>
      <c r="D156" s="467">
        <f t="shared" si="67"/>
        <v>141.841455</v>
      </c>
      <c r="E156" s="467">
        <f t="shared" si="60"/>
        <v>177.30181875</v>
      </c>
      <c r="F156" s="467"/>
      <c r="G156" s="467">
        <f t="shared" si="61"/>
        <v>141.841455</v>
      </c>
      <c r="H156" s="467">
        <f t="shared" si="68"/>
        <v>0</v>
      </c>
      <c r="I156" s="467"/>
      <c r="J156" s="467">
        <f t="shared" si="62"/>
        <v>70.920727499999998</v>
      </c>
      <c r="K156" s="467">
        <f t="shared" si="69"/>
        <v>0</v>
      </c>
      <c r="L156" s="467"/>
      <c r="M156" s="467">
        <f t="shared" si="63"/>
        <v>42.552436499999999</v>
      </c>
      <c r="N156" s="467">
        <f t="shared" si="70"/>
        <v>0</v>
      </c>
      <c r="O156" s="467"/>
      <c r="P156" s="467">
        <f t="shared" si="71"/>
        <v>141.841455</v>
      </c>
      <c r="Q156" s="467">
        <f t="shared" si="72"/>
        <v>0</v>
      </c>
      <c r="R156" s="467"/>
      <c r="S156" s="467">
        <f t="shared" si="73"/>
        <v>70.920727499999998</v>
      </c>
      <c r="T156" s="467">
        <f t="shared" si="74"/>
        <v>0</v>
      </c>
      <c r="U156" s="467"/>
      <c r="V156" s="467">
        <f t="shared" si="75"/>
        <v>42.552436499999999</v>
      </c>
      <c r="W156" s="467">
        <f t="shared" si="76"/>
        <v>0</v>
      </c>
      <c r="X156" s="467"/>
      <c r="Y156" s="467"/>
      <c r="Z156" s="467"/>
      <c r="AA156" s="467"/>
      <c r="AB156" s="467"/>
      <c r="AC156" s="467"/>
      <c r="AD156" s="467"/>
      <c r="AE156" s="467"/>
      <c r="AF156" s="467"/>
      <c r="AG156" s="467"/>
      <c r="AH156" s="467"/>
      <c r="AI156" s="467"/>
      <c r="AJ156" s="467"/>
      <c r="AK156" s="467"/>
      <c r="AL156" s="467"/>
      <c r="AM156" s="467"/>
      <c r="AN156" s="467"/>
      <c r="AO156" s="467"/>
      <c r="AP156" s="467"/>
      <c r="AQ156" s="467"/>
      <c r="AR156" s="467"/>
      <c r="AS156" s="467"/>
      <c r="AT156" s="467"/>
      <c r="AU156" s="467"/>
      <c r="AV156" s="467"/>
      <c r="AW156" s="467">
        <f t="shared" si="64"/>
        <v>177.30181875</v>
      </c>
      <c r="AX156" s="467">
        <f t="shared" si="77"/>
        <v>0</v>
      </c>
      <c r="AY156" s="467"/>
      <c r="AZ156" s="467">
        <f t="shared" si="65"/>
        <v>88.650909374999998</v>
      </c>
      <c r="BA156" s="467">
        <f t="shared" si="78"/>
        <v>0</v>
      </c>
      <c r="BB156" s="467"/>
      <c r="BC156" s="467">
        <f t="shared" si="66"/>
        <v>53.190545624999999</v>
      </c>
      <c r="BD156" s="467">
        <f t="shared" si="79"/>
        <v>0</v>
      </c>
      <c r="BE156" s="467"/>
      <c r="BF156" s="467">
        <f t="shared" si="80"/>
        <v>177.30181875</v>
      </c>
      <c r="BG156" s="467">
        <f t="shared" si="81"/>
        <v>0</v>
      </c>
      <c r="BH156" s="467"/>
      <c r="BI156" s="467">
        <f t="shared" si="82"/>
        <v>88.650909374999998</v>
      </c>
      <c r="BJ156" s="467">
        <f t="shared" si="83"/>
        <v>0</v>
      </c>
      <c r="BK156" s="467"/>
      <c r="BL156" s="467">
        <f t="shared" si="84"/>
        <v>53.190545624999999</v>
      </c>
      <c r="BM156" s="467">
        <f t="shared" si="85"/>
        <v>0</v>
      </c>
      <c r="BN156" s="467"/>
      <c r="BO156" s="467"/>
      <c r="BP156" s="467"/>
      <c r="BQ156" s="467"/>
      <c r="BR156" s="467"/>
      <c r="BS156" s="467"/>
      <c r="BT156" s="467"/>
      <c r="BU156" s="467"/>
      <c r="BV156" s="467"/>
      <c r="BW156" s="467"/>
      <c r="BX156" s="467"/>
      <c r="BY156" s="467"/>
      <c r="BZ156" s="467"/>
      <c r="CA156" s="467"/>
      <c r="CB156" s="467"/>
      <c r="CC156" s="467"/>
      <c r="CD156" s="467"/>
      <c r="CE156" s="467"/>
      <c r="CF156" s="467"/>
      <c r="CG156" s="467"/>
      <c r="CH156" s="467"/>
      <c r="CI156" s="467"/>
      <c r="CJ156" s="467"/>
      <c r="CK156" s="467"/>
      <c r="CL156" s="467">
        <f t="shared" si="86"/>
        <v>0</v>
      </c>
      <c r="CM156" s="467">
        <f t="shared" si="87"/>
        <v>0</v>
      </c>
      <c r="CN156" s="467">
        <f t="shared" si="88"/>
        <v>0</v>
      </c>
      <c r="CO156" s="462"/>
      <c r="CP156" s="462"/>
      <c r="CQ156" s="457"/>
      <c r="CR156" s="457"/>
      <c r="CS156" s="457"/>
    </row>
    <row r="157" spans="1:97" s="472" customFormat="1" hidden="1">
      <c r="A157" s="469"/>
      <c r="B157" s="465" t="s">
        <v>340</v>
      </c>
      <c r="C157" s="466">
        <v>4.6900000000000004</v>
      </c>
      <c r="D157" s="467">
        <f t="shared" si="67"/>
        <v>145.24812750000001</v>
      </c>
      <c r="E157" s="467">
        <f t="shared" si="60"/>
        <v>181.56015937500001</v>
      </c>
      <c r="F157" s="467"/>
      <c r="G157" s="467">
        <f t="shared" si="61"/>
        <v>145.24812750000001</v>
      </c>
      <c r="H157" s="467">
        <f t="shared" si="68"/>
        <v>0</v>
      </c>
      <c r="I157" s="467"/>
      <c r="J157" s="467">
        <f t="shared" si="62"/>
        <v>72.624063750000005</v>
      </c>
      <c r="K157" s="467">
        <f t="shared" si="69"/>
        <v>0</v>
      </c>
      <c r="L157" s="467"/>
      <c r="M157" s="467">
        <f t="shared" si="63"/>
        <v>43.57443825</v>
      </c>
      <c r="N157" s="467">
        <f t="shared" si="70"/>
        <v>0</v>
      </c>
      <c r="O157" s="467"/>
      <c r="P157" s="467">
        <f t="shared" si="71"/>
        <v>145.24812750000001</v>
      </c>
      <c r="Q157" s="467">
        <f t="shared" si="72"/>
        <v>0</v>
      </c>
      <c r="R157" s="467"/>
      <c r="S157" s="467">
        <f t="shared" si="73"/>
        <v>72.624063750000005</v>
      </c>
      <c r="T157" s="467">
        <f t="shared" si="74"/>
        <v>0</v>
      </c>
      <c r="U157" s="467"/>
      <c r="V157" s="467">
        <f t="shared" si="75"/>
        <v>43.57443825</v>
      </c>
      <c r="W157" s="467">
        <f t="shared" si="76"/>
        <v>0</v>
      </c>
      <c r="X157" s="467"/>
      <c r="Y157" s="467"/>
      <c r="Z157" s="467"/>
      <c r="AA157" s="467"/>
      <c r="AB157" s="467"/>
      <c r="AC157" s="467"/>
      <c r="AD157" s="467"/>
      <c r="AE157" s="467"/>
      <c r="AF157" s="467"/>
      <c r="AG157" s="467"/>
      <c r="AH157" s="467"/>
      <c r="AI157" s="467"/>
      <c r="AJ157" s="467"/>
      <c r="AK157" s="467"/>
      <c r="AL157" s="467"/>
      <c r="AM157" s="467"/>
      <c r="AN157" s="467"/>
      <c r="AO157" s="467"/>
      <c r="AP157" s="467"/>
      <c r="AQ157" s="467"/>
      <c r="AR157" s="467"/>
      <c r="AS157" s="467"/>
      <c r="AT157" s="467"/>
      <c r="AU157" s="467"/>
      <c r="AV157" s="467"/>
      <c r="AW157" s="467">
        <f t="shared" si="64"/>
        <v>181.56015937500001</v>
      </c>
      <c r="AX157" s="467">
        <f t="shared" si="77"/>
        <v>0</v>
      </c>
      <c r="AY157" s="467"/>
      <c r="AZ157" s="467">
        <f t="shared" si="65"/>
        <v>90.780079687500006</v>
      </c>
      <c r="BA157" s="467">
        <f t="shared" si="78"/>
        <v>0</v>
      </c>
      <c r="BB157" s="467"/>
      <c r="BC157" s="467">
        <f t="shared" si="66"/>
        <v>54.468047812500004</v>
      </c>
      <c r="BD157" s="467">
        <f t="shared" si="79"/>
        <v>0</v>
      </c>
      <c r="BE157" s="467"/>
      <c r="BF157" s="467">
        <f t="shared" si="80"/>
        <v>181.56015937500001</v>
      </c>
      <c r="BG157" s="467">
        <f t="shared" si="81"/>
        <v>0</v>
      </c>
      <c r="BH157" s="467"/>
      <c r="BI157" s="467">
        <f t="shared" si="82"/>
        <v>90.780079687500006</v>
      </c>
      <c r="BJ157" s="467">
        <f t="shared" si="83"/>
        <v>0</v>
      </c>
      <c r="BK157" s="467"/>
      <c r="BL157" s="467">
        <f t="shared" si="84"/>
        <v>54.468047812500004</v>
      </c>
      <c r="BM157" s="467">
        <f t="shared" si="85"/>
        <v>0</v>
      </c>
      <c r="BN157" s="467"/>
      <c r="BO157" s="467"/>
      <c r="BP157" s="467"/>
      <c r="BQ157" s="467"/>
      <c r="BR157" s="467"/>
      <c r="BS157" s="467"/>
      <c r="BT157" s="467"/>
      <c r="BU157" s="467"/>
      <c r="BV157" s="467"/>
      <c r="BW157" s="467"/>
      <c r="BX157" s="467"/>
      <c r="BY157" s="467"/>
      <c r="BZ157" s="467"/>
      <c r="CA157" s="467"/>
      <c r="CB157" s="467"/>
      <c r="CC157" s="467"/>
      <c r="CD157" s="467"/>
      <c r="CE157" s="467"/>
      <c r="CF157" s="467"/>
      <c r="CG157" s="467"/>
      <c r="CH157" s="467"/>
      <c r="CI157" s="467"/>
      <c r="CJ157" s="467"/>
      <c r="CK157" s="467"/>
      <c r="CL157" s="467">
        <f t="shared" si="86"/>
        <v>0</v>
      </c>
      <c r="CM157" s="467">
        <f t="shared" si="87"/>
        <v>0</v>
      </c>
      <c r="CN157" s="467">
        <f t="shared" si="88"/>
        <v>0</v>
      </c>
      <c r="CO157" s="462"/>
      <c r="CP157" s="462"/>
      <c r="CQ157" s="457"/>
      <c r="CR157" s="457"/>
      <c r="CS157" s="457"/>
    </row>
    <row r="158" spans="1:97" s="472" customFormat="1" hidden="1">
      <c r="A158" s="469"/>
      <c r="B158" s="465" t="s">
        <v>341</v>
      </c>
      <c r="C158" s="466">
        <v>4.8</v>
      </c>
      <c r="D158" s="467">
        <f t="shared" si="67"/>
        <v>148.65479999999999</v>
      </c>
      <c r="E158" s="467">
        <f t="shared" si="60"/>
        <v>185.8185</v>
      </c>
      <c r="F158" s="467"/>
      <c r="G158" s="467">
        <f t="shared" si="61"/>
        <v>148.65479999999999</v>
      </c>
      <c r="H158" s="467">
        <f t="shared" si="68"/>
        <v>0</v>
      </c>
      <c r="I158" s="467"/>
      <c r="J158" s="467">
        <f t="shared" si="62"/>
        <v>74.327399999999997</v>
      </c>
      <c r="K158" s="467">
        <f t="shared" si="69"/>
        <v>0</v>
      </c>
      <c r="L158" s="467"/>
      <c r="M158" s="467">
        <f t="shared" si="63"/>
        <v>44.596439999999994</v>
      </c>
      <c r="N158" s="467">
        <f t="shared" si="70"/>
        <v>0</v>
      </c>
      <c r="O158" s="467"/>
      <c r="P158" s="467">
        <f t="shared" si="71"/>
        <v>148.65479999999999</v>
      </c>
      <c r="Q158" s="467">
        <f t="shared" si="72"/>
        <v>0</v>
      </c>
      <c r="R158" s="467"/>
      <c r="S158" s="467">
        <f t="shared" si="73"/>
        <v>74.327399999999997</v>
      </c>
      <c r="T158" s="467">
        <f t="shared" si="74"/>
        <v>0</v>
      </c>
      <c r="U158" s="467"/>
      <c r="V158" s="467">
        <f t="shared" si="75"/>
        <v>44.596439999999994</v>
      </c>
      <c r="W158" s="467">
        <f t="shared" si="76"/>
        <v>0</v>
      </c>
      <c r="X158" s="467"/>
      <c r="Y158" s="467"/>
      <c r="Z158" s="467"/>
      <c r="AA158" s="467"/>
      <c r="AB158" s="467"/>
      <c r="AC158" s="467"/>
      <c r="AD158" s="467"/>
      <c r="AE158" s="467"/>
      <c r="AF158" s="467"/>
      <c r="AG158" s="467"/>
      <c r="AH158" s="467"/>
      <c r="AI158" s="467"/>
      <c r="AJ158" s="467"/>
      <c r="AK158" s="467"/>
      <c r="AL158" s="467"/>
      <c r="AM158" s="467"/>
      <c r="AN158" s="467"/>
      <c r="AO158" s="467"/>
      <c r="AP158" s="467"/>
      <c r="AQ158" s="467"/>
      <c r="AR158" s="467"/>
      <c r="AS158" s="467"/>
      <c r="AT158" s="467"/>
      <c r="AU158" s="467"/>
      <c r="AV158" s="467"/>
      <c r="AW158" s="467">
        <f t="shared" si="64"/>
        <v>185.8185</v>
      </c>
      <c r="AX158" s="467">
        <f t="shared" si="77"/>
        <v>0</v>
      </c>
      <c r="AY158" s="467"/>
      <c r="AZ158" s="467">
        <f t="shared" si="65"/>
        <v>92.90925</v>
      </c>
      <c r="BA158" s="467">
        <f t="shared" si="78"/>
        <v>0</v>
      </c>
      <c r="BB158" s="467"/>
      <c r="BC158" s="467">
        <f t="shared" si="66"/>
        <v>55.745550000000001</v>
      </c>
      <c r="BD158" s="467">
        <f t="shared" si="79"/>
        <v>0</v>
      </c>
      <c r="BE158" s="467"/>
      <c r="BF158" s="467">
        <f t="shared" si="80"/>
        <v>185.8185</v>
      </c>
      <c r="BG158" s="467">
        <f t="shared" si="81"/>
        <v>0</v>
      </c>
      <c r="BH158" s="467"/>
      <c r="BI158" s="467">
        <f t="shared" si="82"/>
        <v>92.90925</v>
      </c>
      <c r="BJ158" s="467">
        <f t="shared" si="83"/>
        <v>0</v>
      </c>
      <c r="BK158" s="467"/>
      <c r="BL158" s="467">
        <f t="shared" si="84"/>
        <v>55.745550000000001</v>
      </c>
      <c r="BM158" s="467">
        <f t="shared" si="85"/>
        <v>0</v>
      </c>
      <c r="BN158" s="467"/>
      <c r="BO158" s="467"/>
      <c r="BP158" s="467"/>
      <c r="BQ158" s="467"/>
      <c r="BR158" s="467"/>
      <c r="BS158" s="467"/>
      <c r="BT158" s="467"/>
      <c r="BU158" s="467"/>
      <c r="BV158" s="467"/>
      <c r="BW158" s="467"/>
      <c r="BX158" s="467"/>
      <c r="BY158" s="467"/>
      <c r="BZ158" s="467"/>
      <c r="CA158" s="467"/>
      <c r="CB158" s="467"/>
      <c r="CC158" s="467"/>
      <c r="CD158" s="467"/>
      <c r="CE158" s="467"/>
      <c r="CF158" s="467"/>
      <c r="CG158" s="467"/>
      <c r="CH158" s="467"/>
      <c r="CI158" s="467"/>
      <c r="CJ158" s="467"/>
      <c r="CK158" s="467"/>
      <c r="CL158" s="467">
        <f t="shared" si="86"/>
        <v>0</v>
      </c>
      <c r="CM158" s="467">
        <f t="shared" si="87"/>
        <v>0</v>
      </c>
      <c r="CN158" s="467">
        <f t="shared" si="88"/>
        <v>0</v>
      </c>
      <c r="CO158" s="462"/>
      <c r="CP158" s="462"/>
      <c r="CQ158" s="457"/>
      <c r="CR158" s="457"/>
      <c r="CS158" s="457"/>
    </row>
    <row r="159" spans="1:97" s="472" customFormat="1" hidden="1">
      <c r="A159" s="469"/>
      <c r="B159" s="465" t="s">
        <v>342</v>
      </c>
      <c r="C159" s="466">
        <v>4.91</v>
      </c>
      <c r="D159" s="467">
        <f t="shared" si="67"/>
        <v>152.06147250000001</v>
      </c>
      <c r="E159" s="467">
        <f t="shared" si="60"/>
        <v>190.07684062500002</v>
      </c>
      <c r="F159" s="467"/>
      <c r="G159" s="467">
        <f t="shared" si="61"/>
        <v>152.06147250000001</v>
      </c>
      <c r="H159" s="467">
        <f t="shared" si="68"/>
        <v>0</v>
      </c>
      <c r="I159" s="467"/>
      <c r="J159" s="467">
        <f t="shared" si="62"/>
        <v>76.030736250000004</v>
      </c>
      <c r="K159" s="467">
        <f t="shared" si="69"/>
        <v>0</v>
      </c>
      <c r="L159" s="467"/>
      <c r="M159" s="467">
        <f t="shared" si="63"/>
        <v>45.618441750000002</v>
      </c>
      <c r="N159" s="467">
        <f t="shared" si="70"/>
        <v>0</v>
      </c>
      <c r="O159" s="467"/>
      <c r="P159" s="467">
        <f t="shared" si="71"/>
        <v>152.06147250000001</v>
      </c>
      <c r="Q159" s="467">
        <f t="shared" si="72"/>
        <v>0</v>
      </c>
      <c r="R159" s="467"/>
      <c r="S159" s="467">
        <f t="shared" si="73"/>
        <v>76.030736250000004</v>
      </c>
      <c r="T159" s="467">
        <f t="shared" si="74"/>
        <v>0</v>
      </c>
      <c r="U159" s="467"/>
      <c r="V159" s="467">
        <f t="shared" si="75"/>
        <v>45.618441750000002</v>
      </c>
      <c r="W159" s="467">
        <f t="shared" si="76"/>
        <v>0</v>
      </c>
      <c r="X159" s="467"/>
      <c r="Y159" s="467"/>
      <c r="Z159" s="467"/>
      <c r="AA159" s="467"/>
      <c r="AB159" s="467"/>
      <c r="AC159" s="467"/>
      <c r="AD159" s="467"/>
      <c r="AE159" s="467"/>
      <c r="AF159" s="467"/>
      <c r="AG159" s="467"/>
      <c r="AH159" s="467"/>
      <c r="AI159" s="467"/>
      <c r="AJ159" s="467"/>
      <c r="AK159" s="467"/>
      <c r="AL159" s="467"/>
      <c r="AM159" s="467"/>
      <c r="AN159" s="467"/>
      <c r="AO159" s="467"/>
      <c r="AP159" s="467"/>
      <c r="AQ159" s="467"/>
      <c r="AR159" s="467"/>
      <c r="AS159" s="467"/>
      <c r="AT159" s="467"/>
      <c r="AU159" s="467"/>
      <c r="AV159" s="467"/>
      <c r="AW159" s="467">
        <f t="shared" si="64"/>
        <v>190.07684062500002</v>
      </c>
      <c r="AX159" s="467">
        <f t="shared" si="77"/>
        <v>0</v>
      </c>
      <c r="AY159" s="467"/>
      <c r="AZ159" s="467">
        <f t="shared" si="65"/>
        <v>95.038420312500008</v>
      </c>
      <c r="BA159" s="467">
        <f t="shared" si="78"/>
        <v>0</v>
      </c>
      <c r="BB159" s="467"/>
      <c r="BC159" s="467">
        <f t="shared" si="66"/>
        <v>57.023052187500006</v>
      </c>
      <c r="BD159" s="467">
        <f t="shared" si="79"/>
        <v>0</v>
      </c>
      <c r="BE159" s="467"/>
      <c r="BF159" s="467">
        <f t="shared" si="80"/>
        <v>190.07684062500002</v>
      </c>
      <c r="BG159" s="467">
        <f t="shared" si="81"/>
        <v>0</v>
      </c>
      <c r="BH159" s="467"/>
      <c r="BI159" s="467">
        <f t="shared" si="82"/>
        <v>95.038420312500008</v>
      </c>
      <c r="BJ159" s="467">
        <f t="shared" si="83"/>
        <v>0</v>
      </c>
      <c r="BK159" s="467"/>
      <c r="BL159" s="467">
        <f t="shared" si="84"/>
        <v>57.023052187500006</v>
      </c>
      <c r="BM159" s="467">
        <f t="shared" si="85"/>
        <v>0</v>
      </c>
      <c r="BN159" s="467"/>
      <c r="BO159" s="467"/>
      <c r="BP159" s="467"/>
      <c r="BQ159" s="467"/>
      <c r="BR159" s="467"/>
      <c r="BS159" s="467"/>
      <c r="BT159" s="467"/>
      <c r="BU159" s="467"/>
      <c r="BV159" s="467"/>
      <c r="BW159" s="467"/>
      <c r="BX159" s="467"/>
      <c r="BY159" s="467"/>
      <c r="BZ159" s="467"/>
      <c r="CA159" s="467"/>
      <c r="CB159" s="467"/>
      <c r="CC159" s="467"/>
      <c r="CD159" s="467"/>
      <c r="CE159" s="467"/>
      <c r="CF159" s="467"/>
      <c r="CG159" s="467"/>
      <c r="CH159" s="467"/>
      <c r="CI159" s="467"/>
      <c r="CJ159" s="467"/>
      <c r="CK159" s="467"/>
      <c r="CL159" s="467">
        <f t="shared" si="86"/>
        <v>0</v>
      </c>
      <c r="CM159" s="467">
        <f t="shared" si="87"/>
        <v>0</v>
      </c>
      <c r="CN159" s="467">
        <f t="shared" si="88"/>
        <v>0</v>
      </c>
      <c r="CO159" s="462"/>
      <c r="CP159" s="462"/>
      <c r="CQ159" s="457"/>
      <c r="CR159" s="457"/>
      <c r="CS159" s="457"/>
    </row>
    <row r="160" spans="1:97" s="472" customFormat="1" hidden="1">
      <c r="A160" s="469" t="s">
        <v>349</v>
      </c>
      <c r="B160" s="471" t="s">
        <v>343</v>
      </c>
      <c r="C160" s="466">
        <v>5.03</v>
      </c>
      <c r="D160" s="467">
        <f t="shared" si="67"/>
        <v>155.77784249999999</v>
      </c>
      <c r="E160" s="467">
        <f t="shared" si="60"/>
        <v>194.722303125</v>
      </c>
      <c r="F160" s="467"/>
      <c r="G160" s="467">
        <f t="shared" si="61"/>
        <v>155.77784249999999</v>
      </c>
      <c r="H160" s="467">
        <f t="shared" si="68"/>
        <v>0</v>
      </c>
      <c r="I160" s="467"/>
      <c r="J160" s="467">
        <f t="shared" si="62"/>
        <v>77.888921249999996</v>
      </c>
      <c r="K160" s="467">
        <f t="shared" si="69"/>
        <v>0</v>
      </c>
      <c r="L160" s="467"/>
      <c r="M160" s="467">
        <f t="shared" si="63"/>
        <v>46.733352749999995</v>
      </c>
      <c r="N160" s="467">
        <f t="shared" si="70"/>
        <v>0</v>
      </c>
      <c r="O160" s="467"/>
      <c r="P160" s="467">
        <f t="shared" si="71"/>
        <v>155.77784249999999</v>
      </c>
      <c r="Q160" s="467">
        <f t="shared" si="72"/>
        <v>0</v>
      </c>
      <c r="R160" s="467"/>
      <c r="S160" s="467">
        <f t="shared" si="73"/>
        <v>77.888921249999996</v>
      </c>
      <c r="T160" s="467">
        <f t="shared" si="74"/>
        <v>0</v>
      </c>
      <c r="U160" s="467"/>
      <c r="V160" s="467">
        <f t="shared" si="75"/>
        <v>46.733352749999995</v>
      </c>
      <c r="W160" s="467">
        <f t="shared" si="76"/>
        <v>0</v>
      </c>
      <c r="X160" s="467"/>
      <c r="Y160" s="467"/>
      <c r="Z160" s="467"/>
      <c r="AA160" s="467"/>
      <c r="AB160" s="467"/>
      <c r="AC160" s="467"/>
      <c r="AD160" s="467"/>
      <c r="AE160" s="467"/>
      <c r="AF160" s="467"/>
      <c r="AG160" s="467"/>
      <c r="AH160" s="467"/>
      <c r="AI160" s="467"/>
      <c r="AJ160" s="467"/>
      <c r="AK160" s="467"/>
      <c r="AL160" s="467"/>
      <c r="AM160" s="467"/>
      <c r="AN160" s="467"/>
      <c r="AO160" s="467"/>
      <c r="AP160" s="467"/>
      <c r="AQ160" s="467"/>
      <c r="AR160" s="467"/>
      <c r="AS160" s="467"/>
      <c r="AT160" s="467"/>
      <c r="AU160" s="467"/>
      <c r="AV160" s="467"/>
      <c r="AW160" s="467">
        <f t="shared" si="64"/>
        <v>194.722303125</v>
      </c>
      <c r="AX160" s="467">
        <f t="shared" si="77"/>
        <v>0</v>
      </c>
      <c r="AY160" s="467"/>
      <c r="AZ160" s="467">
        <f t="shared" si="65"/>
        <v>97.361151562499998</v>
      </c>
      <c r="BA160" s="467">
        <f t="shared" si="78"/>
        <v>0</v>
      </c>
      <c r="BB160" s="467"/>
      <c r="BC160" s="467">
        <f t="shared" si="66"/>
        <v>58.416690937499993</v>
      </c>
      <c r="BD160" s="467">
        <f t="shared" si="79"/>
        <v>0</v>
      </c>
      <c r="BE160" s="467"/>
      <c r="BF160" s="467">
        <f t="shared" si="80"/>
        <v>194.722303125</v>
      </c>
      <c r="BG160" s="467">
        <f t="shared" si="81"/>
        <v>0</v>
      </c>
      <c r="BH160" s="467"/>
      <c r="BI160" s="467">
        <f t="shared" si="82"/>
        <v>97.361151562499998</v>
      </c>
      <c r="BJ160" s="467">
        <f t="shared" si="83"/>
        <v>0</v>
      </c>
      <c r="BK160" s="467"/>
      <c r="BL160" s="467">
        <f t="shared" si="84"/>
        <v>58.416690937499993</v>
      </c>
      <c r="BM160" s="467">
        <f t="shared" si="85"/>
        <v>0</v>
      </c>
      <c r="BN160" s="467"/>
      <c r="BO160" s="467"/>
      <c r="BP160" s="467"/>
      <c r="BQ160" s="467"/>
      <c r="BR160" s="467"/>
      <c r="BS160" s="467"/>
      <c r="BT160" s="467"/>
      <c r="BU160" s="467"/>
      <c r="BV160" s="467"/>
      <c r="BW160" s="467"/>
      <c r="BX160" s="467"/>
      <c r="BY160" s="467"/>
      <c r="BZ160" s="467"/>
      <c r="CA160" s="467"/>
      <c r="CB160" s="467"/>
      <c r="CC160" s="467"/>
      <c r="CD160" s="467"/>
      <c r="CE160" s="467"/>
      <c r="CF160" s="467"/>
      <c r="CG160" s="467"/>
      <c r="CH160" s="467"/>
      <c r="CI160" s="467"/>
      <c r="CJ160" s="467"/>
      <c r="CK160" s="467"/>
      <c r="CL160" s="467">
        <f t="shared" si="86"/>
        <v>0</v>
      </c>
      <c r="CM160" s="467">
        <f t="shared" si="87"/>
        <v>0</v>
      </c>
      <c r="CN160" s="467">
        <f t="shared" si="88"/>
        <v>0</v>
      </c>
      <c r="CO160" s="462"/>
      <c r="CP160" s="462"/>
      <c r="CQ160" s="457"/>
      <c r="CR160" s="457"/>
      <c r="CS160" s="457"/>
    </row>
    <row r="161" spans="1:97" s="472" customFormat="1" hidden="1">
      <c r="A161" s="469"/>
      <c r="B161" s="465" t="s">
        <v>344</v>
      </c>
      <c r="C161" s="466">
        <v>5.15</v>
      </c>
      <c r="D161" s="467">
        <f t="shared" si="67"/>
        <v>159.4942125</v>
      </c>
      <c r="E161" s="467">
        <f t="shared" si="60"/>
        <v>199.367765625</v>
      </c>
      <c r="F161" s="467"/>
      <c r="G161" s="467">
        <f t="shared" si="61"/>
        <v>159.4942125</v>
      </c>
      <c r="H161" s="467">
        <f t="shared" si="68"/>
        <v>0</v>
      </c>
      <c r="I161" s="467"/>
      <c r="J161" s="467">
        <f t="shared" si="62"/>
        <v>79.747106250000002</v>
      </c>
      <c r="K161" s="467">
        <f t="shared" si="69"/>
        <v>0</v>
      </c>
      <c r="L161" s="467"/>
      <c r="M161" s="467">
        <f t="shared" si="63"/>
        <v>47.848263750000001</v>
      </c>
      <c r="N161" s="467">
        <f t="shared" si="70"/>
        <v>0</v>
      </c>
      <c r="O161" s="467"/>
      <c r="P161" s="467">
        <f t="shared" si="71"/>
        <v>159.4942125</v>
      </c>
      <c r="Q161" s="467">
        <f t="shared" si="72"/>
        <v>0</v>
      </c>
      <c r="R161" s="467"/>
      <c r="S161" s="467">
        <f t="shared" si="73"/>
        <v>79.747106250000002</v>
      </c>
      <c r="T161" s="467">
        <f t="shared" si="74"/>
        <v>0</v>
      </c>
      <c r="U161" s="467"/>
      <c r="V161" s="467">
        <f t="shared" si="75"/>
        <v>47.848263750000001</v>
      </c>
      <c r="W161" s="467">
        <f t="shared" si="76"/>
        <v>0</v>
      </c>
      <c r="X161" s="467"/>
      <c r="Y161" s="467"/>
      <c r="Z161" s="467"/>
      <c r="AA161" s="467"/>
      <c r="AB161" s="467"/>
      <c r="AC161" s="467"/>
      <c r="AD161" s="467"/>
      <c r="AE161" s="467"/>
      <c r="AF161" s="467"/>
      <c r="AG161" s="467"/>
      <c r="AH161" s="467"/>
      <c r="AI161" s="467"/>
      <c r="AJ161" s="467"/>
      <c r="AK161" s="467"/>
      <c r="AL161" s="467"/>
      <c r="AM161" s="467"/>
      <c r="AN161" s="467"/>
      <c r="AO161" s="467"/>
      <c r="AP161" s="467"/>
      <c r="AQ161" s="467"/>
      <c r="AR161" s="467"/>
      <c r="AS161" s="467"/>
      <c r="AT161" s="467"/>
      <c r="AU161" s="467"/>
      <c r="AV161" s="467"/>
      <c r="AW161" s="467">
        <f t="shared" si="64"/>
        <v>199.367765625</v>
      </c>
      <c r="AX161" s="467">
        <f t="shared" si="77"/>
        <v>0</v>
      </c>
      <c r="AY161" s="467"/>
      <c r="AZ161" s="467">
        <f t="shared" si="65"/>
        <v>99.683882812500002</v>
      </c>
      <c r="BA161" s="467">
        <f t="shared" si="78"/>
        <v>0</v>
      </c>
      <c r="BB161" s="467"/>
      <c r="BC161" s="467">
        <f t="shared" si="66"/>
        <v>59.810329687500001</v>
      </c>
      <c r="BD161" s="467">
        <f t="shared" si="79"/>
        <v>0</v>
      </c>
      <c r="BE161" s="467"/>
      <c r="BF161" s="467">
        <f t="shared" si="80"/>
        <v>199.367765625</v>
      </c>
      <c r="BG161" s="467">
        <f t="shared" si="81"/>
        <v>0</v>
      </c>
      <c r="BH161" s="467"/>
      <c r="BI161" s="467">
        <f t="shared" si="82"/>
        <v>99.683882812500002</v>
      </c>
      <c r="BJ161" s="467">
        <f t="shared" si="83"/>
        <v>0</v>
      </c>
      <c r="BK161" s="467"/>
      <c r="BL161" s="467">
        <f t="shared" si="84"/>
        <v>59.810329687500001</v>
      </c>
      <c r="BM161" s="467">
        <f t="shared" si="85"/>
        <v>0</v>
      </c>
      <c r="BN161" s="467"/>
      <c r="BO161" s="467"/>
      <c r="BP161" s="467"/>
      <c r="BQ161" s="467"/>
      <c r="BR161" s="467"/>
      <c r="BS161" s="467"/>
      <c r="BT161" s="467"/>
      <c r="BU161" s="467"/>
      <c r="BV161" s="467"/>
      <c r="BW161" s="467"/>
      <c r="BX161" s="467"/>
      <c r="BY161" s="467"/>
      <c r="BZ161" s="467"/>
      <c r="CA161" s="467"/>
      <c r="CB161" s="467"/>
      <c r="CC161" s="467"/>
      <c r="CD161" s="467"/>
      <c r="CE161" s="467"/>
      <c r="CF161" s="467"/>
      <c r="CG161" s="467"/>
      <c r="CH161" s="467"/>
      <c r="CI161" s="467"/>
      <c r="CJ161" s="467"/>
      <c r="CK161" s="467"/>
      <c r="CL161" s="467">
        <f t="shared" si="86"/>
        <v>0</v>
      </c>
      <c r="CM161" s="467">
        <f t="shared" si="87"/>
        <v>0</v>
      </c>
      <c r="CN161" s="467">
        <f t="shared" si="88"/>
        <v>0</v>
      </c>
      <c r="CO161" s="462"/>
      <c r="CP161" s="462"/>
      <c r="CQ161" s="457"/>
      <c r="CR161" s="457"/>
      <c r="CS161" s="457"/>
    </row>
    <row r="162" spans="1:97" s="472" customFormat="1" hidden="1">
      <c r="A162" s="469"/>
      <c r="B162" s="465" t="s">
        <v>345</v>
      </c>
      <c r="C162" s="466">
        <v>5.27</v>
      </c>
      <c r="D162" s="467">
        <f t="shared" si="67"/>
        <v>163.21058249999999</v>
      </c>
      <c r="E162" s="467">
        <f t="shared" si="60"/>
        <v>204.01322812499998</v>
      </c>
      <c r="F162" s="467"/>
      <c r="G162" s="467">
        <f t="shared" si="61"/>
        <v>163.21058249999999</v>
      </c>
      <c r="H162" s="467">
        <f t="shared" si="68"/>
        <v>0</v>
      </c>
      <c r="I162" s="467"/>
      <c r="J162" s="467">
        <f t="shared" si="62"/>
        <v>81.605291249999993</v>
      </c>
      <c r="K162" s="467">
        <f t="shared" si="69"/>
        <v>0</v>
      </c>
      <c r="L162" s="467"/>
      <c r="M162" s="467">
        <f t="shared" si="63"/>
        <v>48.963174749999993</v>
      </c>
      <c r="N162" s="467">
        <f t="shared" si="70"/>
        <v>0</v>
      </c>
      <c r="O162" s="467"/>
      <c r="P162" s="467">
        <f t="shared" si="71"/>
        <v>163.21058249999999</v>
      </c>
      <c r="Q162" s="467">
        <f t="shared" si="72"/>
        <v>0</v>
      </c>
      <c r="R162" s="467"/>
      <c r="S162" s="467">
        <f t="shared" si="73"/>
        <v>81.605291249999993</v>
      </c>
      <c r="T162" s="467">
        <f t="shared" si="74"/>
        <v>0</v>
      </c>
      <c r="U162" s="467"/>
      <c r="V162" s="467">
        <f t="shared" si="75"/>
        <v>48.963174749999993</v>
      </c>
      <c r="W162" s="467">
        <f t="shared" si="76"/>
        <v>0</v>
      </c>
      <c r="X162" s="467"/>
      <c r="Y162" s="467"/>
      <c r="Z162" s="467"/>
      <c r="AA162" s="467"/>
      <c r="AB162" s="467"/>
      <c r="AC162" s="467"/>
      <c r="AD162" s="467"/>
      <c r="AE162" s="467"/>
      <c r="AF162" s="467"/>
      <c r="AG162" s="467"/>
      <c r="AH162" s="467"/>
      <c r="AI162" s="467"/>
      <c r="AJ162" s="467"/>
      <c r="AK162" s="467"/>
      <c r="AL162" s="467"/>
      <c r="AM162" s="467"/>
      <c r="AN162" s="467"/>
      <c r="AO162" s="467"/>
      <c r="AP162" s="467"/>
      <c r="AQ162" s="467"/>
      <c r="AR162" s="467"/>
      <c r="AS162" s="467"/>
      <c r="AT162" s="467"/>
      <c r="AU162" s="467"/>
      <c r="AV162" s="467"/>
      <c r="AW162" s="467">
        <f t="shared" si="64"/>
        <v>204.01322812499998</v>
      </c>
      <c r="AX162" s="467">
        <f t="shared" si="77"/>
        <v>0</v>
      </c>
      <c r="AY162" s="467"/>
      <c r="AZ162" s="467">
        <f t="shared" si="65"/>
        <v>102.00661406249999</v>
      </c>
      <c r="BA162" s="467">
        <f t="shared" si="78"/>
        <v>0</v>
      </c>
      <c r="BB162" s="467"/>
      <c r="BC162" s="467">
        <f t="shared" si="66"/>
        <v>61.203968437499995</v>
      </c>
      <c r="BD162" s="467">
        <f t="shared" si="79"/>
        <v>0</v>
      </c>
      <c r="BE162" s="467"/>
      <c r="BF162" s="467">
        <f t="shared" si="80"/>
        <v>204.01322812499998</v>
      </c>
      <c r="BG162" s="467">
        <f t="shared" si="81"/>
        <v>0</v>
      </c>
      <c r="BH162" s="467"/>
      <c r="BI162" s="467">
        <f t="shared" si="82"/>
        <v>102.00661406249999</v>
      </c>
      <c r="BJ162" s="467">
        <f t="shared" si="83"/>
        <v>0</v>
      </c>
      <c r="BK162" s="467"/>
      <c r="BL162" s="467">
        <f t="shared" si="84"/>
        <v>61.203968437499995</v>
      </c>
      <c r="BM162" s="467">
        <f t="shared" si="85"/>
        <v>0</v>
      </c>
      <c r="BN162" s="467"/>
      <c r="BO162" s="467"/>
      <c r="BP162" s="467"/>
      <c r="BQ162" s="467"/>
      <c r="BR162" s="467"/>
      <c r="BS162" s="467"/>
      <c r="BT162" s="467"/>
      <c r="BU162" s="467"/>
      <c r="BV162" s="467"/>
      <c r="BW162" s="467"/>
      <c r="BX162" s="467"/>
      <c r="BY162" s="467"/>
      <c r="BZ162" s="467"/>
      <c r="CA162" s="467"/>
      <c r="CB162" s="467"/>
      <c r="CC162" s="467"/>
      <c r="CD162" s="467"/>
      <c r="CE162" s="467"/>
      <c r="CF162" s="467"/>
      <c r="CG162" s="467"/>
      <c r="CH162" s="467"/>
      <c r="CI162" s="467"/>
      <c r="CJ162" s="467"/>
      <c r="CK162" s="467"/>
      <c r="CL162" s="467">
        <f t="shared" si="86"/>
        <v>0</v>
      </c>
      <c r="CM162" s="467">
        <f t="shared" si="87"/>
        <v>0</v>
      </c>
      <c r="CN162" s="467">
        <f t="shared" si="88"/>
        <v>0</v>
      </c>
      <c r="CO162" s="462"/>
      <c r="CP162" s="462"/>
      <c r="CQ162" s="457"/>
      <c r="CR162" s="457"/>
      <c r="CS162" s="457"/>
    </row>
    <row r="163" spans="1:97" s="472" customFormat="1" hidden="1">
      <c r="A163" s="469"/>
      <c r="B163" s="465" t="s">
        <v>346</v>
      </c>
      <c r="C163" s="466">
        <v>5.4</v>
      </c>
      <c r="D163" s="467">
        <f t="shared" si="67"/>
        <v>167.23665</v>
      </c>
      <c r="E163" s="467">
        <f t="shared" si="60"/>
        <v>209.04581250000001</v>
      </c>
      <c r="F163" s="467"/>
      <c r="G163" s="467">
        <f t="shared" si="61"/>
        <v>167.23665</v>
      </c>
      <c r="H163" s="467">
        <f t="shared" si="68"/>
        <v>0</v>
      </c>
      <c r="I163" s="467"/>
      <c r="J163" s="467">
        <f t="shared" si="62"/>
        <v>83.618324999999999</v>
      </c>
      <c r="K163" s="467">
        <f t="shared" si="69"/>
        <v>0</v>
      </c>
      <c r="L163" s="467"/>
      <c r="M163" s="467">
        <f t="shared" si="63"/>
        <v>50.170994999999998</v>
      </c>
      <c r="N163" s="467">
        <f t="shared" si="70"/>
        <v>0</v>
      </c>
      <c r="O163" s="467"/>
      <c r="P163" s="467">
        <f t="shared" si="71"/>
        <v>167.23665</v>
      </c>
      <c r="Q163" s="467">
        <f t="shared" si="72"/>
        <v>0</v>
      </c>
      <c r="R163" s="467"/>
      <c r="S163" s="467">
        <f t="shared" si="73"/>
        <v>83.618324999999999</v>
      </c>
      <c r="T163" s="467">
        <f t="shared" si="74"/>
        <v>0</v>
      </c>
      <c r="U163" s="467"/>
      <c r="V163" s="467">
        <f t="shared" si="75"/>
        <v>50.170994999999998</v>
      </c>
      <c r="W163" s="467">
        <f t="shared" si="76"/>
        <v>0</v>
      </c>
      <c r="X163" s="467"/>
      <c r="Y163" s="467"/>
      <c r="Z163" s="467"/>
      <c r="AA163" s="467"/>
      <c r="AB163" s="467"/>
      <c r="AC163" s="467"/>
      <c r="AD163" s="467"/>
      <c r="AE163" s="467"/>
      <c r="AF163" s="467"/>
      <c r="AG163" s="467"/>
      <c r="AH163" s="467"/>
      <c r="AI163" s="467"/>
      <c r="AJ163" s="467"/>
      <c r="AK163" s="467"/>
      <c r="AL163" s="467"/>
      <c r="AM163" s="467"/>
      <c r="AN163" s="467"/>
      <c r="AO163" s="467"/>
      <c r="AP163" s="467"/>
      <c r="AQ163" s="467"/>
      <c r="AR163" s="467"/>
      <c r="AS163" s="467"/>
      <c r="AT163" s="467"/>
      <c r="AU163" s="467"/>
      <c r="AV163" s="467"/>
      <c r="AW163" s="467">
        <f t="shared" si="64"/>
        <v>209.04581250000001</v>
      </c>
      <c r="AX163" s="467">
        <f t="shared" si="77"/>
        <v>0</v>
      </c>
      <c r="AY163" s="467"/>
      <c r="AZ163" s="467">
        <f t="shared" si="65"/>
        <v>104.52290625000001</v>
      </c>
      <c r="BA163" s="467">
        <f t="shared" si="78"/>
        <v>0</v>
      </c>
      <c r="BB163" s="467"/>
      <c r="BC163" s="467">
        <f t="shared" si="66"/>
        <v>62.713743749999999</v>
      </c>
      <c r="BD163" s="467">
        <f t="shared" si="79"/>
        <v>0</v>
      </c>
      <c r="BE163" s="467"/>
      <c r="BF163" s="467">
        <f t="shared" si="80"/>
        <v>209.04581250000001</v>
      </c>
      <c r="BG163" s="467">
        <f t="shared" si="81"/>
        <v>0</v>
      </c>
      <c r="BH163" s="467"/>
      <c r="BI163" s="467">
        <f t="shared" si="82"/>
        <v>104.52290625000001</v>
      </c>
      <c r="BJ163" s="467">
        <f t="shared" si="83"/>
        <v>0</v>
      </c>
      <c r="BK163" s="467"/>
      <c r="BL163" s="467">
        <f t="shared" si="84"/>
        <v>62.713743749999999</v>
      </c>
      <c r="BM163" s="467">
        <f t="shared" si="85"/>
        <v>0</v>
      </c>
      <c r="BN163" s="467"/>
      <c r="BO163" s="467"/>
      <c r="BP163" s="467"/>
      <c r="BQ163" s="467"/>
      <c r="BR163" s="467"/>
      <c r="BS163" s="467"/>
      <c r="BT163" s="467"/>
      <c r="BU163" s="467"/>
      <c r="BV163" s="467"/>
      <c r="BW163" s="467"/>
      <c r="BX163" s="467"/>
      <c r="BY163" s="467"/>
      <c r="BZ163" s="467"/>
      <c r="CA163" s="467"/>
      <c r="CB163" s="467"/>
      <c r="CC163" s="467"/>
      <c r="CD163" s="467"/>
      <c r="CE163" s="467"/>
      <c r="CF163" s="467"/>
      <c r="CG163" s="467"/>
      <c r="CH163" s="467"/>
      <c r="CI163" s="467"/>
      <c r="CJ163" s="467"/>
      <c r="CK163" s="467"/>
      <c r="CL163" s="467">
        <f t="shared" si="86"/>
        <v>0</v>
      </c>
      <c r="CM163" s="467">
        <f t="shared" si="87"/>
        <v>0</v>
      </c>
      <c r="CN163" s="467">
        <f t="shared" si="88"/>
        <v>0</v>
      </c>
      <c r="CO163" s="462"/>
      <c r="CP163" s="462"/>
      <c r="CQ163" s="457"/>
      <c r="CR163" s="457"/>
      <c r="CS163" s="457"/>
    </row>
    <row r="164" spans="1:97" s="472" customFormat="1" hidden="1">
      <c r="A164" s="464"/>
      <c r="B164" s="465" t="s">
        <v>53</v>
      </c>
      <c r="C164" s="466">
        <v>4.3899999999999997</v>
      </c>
      <c r="D164" s="467">
        <f t="shared" si="67"/>
        <v>135.95720249999999</v>
      </c>
      <c r="E164" s="467">
        <f t="shared" si="60"/>
        <v>169.94650312499999</v>
      </c>
      <c r="F164" s="467"/>
      <c r="G164" s="467">
        <f t="shared" si="61"/>
        <v>135.95720249999999</v>
      </c>
      <c r="H164" s="467">
        <f t="shared" si="68"/>
        <v>0</v>
      </c>
      <c r="I164" s="467"/>
      <c r="J164" s="467">
        <f t="shared" si="62"/>
        <v>67.978601249999997</v>
      </c>
      <c r="K164" s="467">
        <f t="shared" si="69"/>
        <v>0</v>
      </c>
      <c r="L164" s="467"/>
      <c r="M164" s="467">
        <f t="shared" si="63"/>
        <v>40.787160749999998</v>
      </c>
      <c r="N164" s="467">
        <f t="shared" si="70"/>
        <v>0</v>
      </c>
      <c r="O164" s="467"/>
      <c r="P164" s="467">
        <f t="shared" si="71"/>
        <v>135.95720249999999</v>
      </c>
      <c r="Q164" s="467">
        <f t="shared" si="72"/>
        <v>0</v>
      </c>
      <c r="R164" s="467"/>
      <c r="S164" s="467">
        <f t="shared" si="73"/>
        <v>67.978601249999997</v>
      </c>
      <c r="T164" s="467">
        <f t="shared" si="74"/>
        <v>0</v>
      </c>
      <c r="U164" s="467"/>
      <c r="V164" s="467">
        <f t="shared" si="75"/>
        <v>40.787160749999998</v>
      </c>
      <c r="W164" s="467">
        <f t="shared" si="76"/>
        <v>0</v>
      </c>
      <c r="X164" s="467"/>
      <c r="Y164" s="467"/>
      <c r="Z164" s="467"/>
      <c r="AA164" s="467"/>
      <c r="AB164" s="467"/>
      <c r="AC164" s="467"/>
      <c r="AD164" s="467"/>
      <c r="AE164" s="467"/>
      <c r="AF164" s="467"/>
      <c r="AG164" s="467"/>
      <c r="AH164" s="467"/>
      <c r="AI164" s="467"/>
      <c r="AJ164" s="467"/>
      <c r="AK164" s="467"/>
      <c r="AL164" s="467"/>
      <c r="AM164" s="467"/>
      <c r="AN164" s="467"/>
      <c r="AO164" s="467"/>
      <c r="AP164" s="467"/>
      <c r="AQ164" s="467"/>
      <c r="AR164" s="467"/>
      <c r="AS164" s="467"/>
      <c r="AT164" s="467"/>
      <c r="AU164" s="467"/>
      <c r="AV164" s="467"/>
      <c r="AW164" s="467">
        <f t="shared" si="64"/>
        <v>169.94650312499999</v>
      </c>
      <c r="AX164" s="467">
        <f t="shared" si="77"/>
        <v>0</v>
      </c>
      <c r="AY164" s="467"/>
      <c r="AZ164" s="467">
        <f t="shared" si="65"/>
        <v>84.973251562499996</v>
      </c>
      <c r="BA164" s="467">
        <f t="shared" si="78"/>
        <v>0</v>
      </c>
      <c r="BB164" s="467"/>
      <c r="BC164" s="467">
        <f t="shared" si="66"/>
        <v>50.983950937499998</v>
      </c>
      <c r="BD164" s="467">
        <f t="shared" si="79"/>
        <v>0</v>
      </c>
      <c r="BE164" s="467"/>
      <c r="BF164" s="467">
        <f t="shared" si="80"/>
        <v>169.94650312499999</v>
      </c>
      <c r="BG164" s="467">
        <f t="shared" si="81"/>
        <v>0</v>
      </c>
      <c r="BH164" s="467"/>
      <c r="BI164" s="467">
        <f t="shared" si="82"/>
        <v>84.973251562499996</v>
      </c>
      <c r="BJ164" s="467">
        <f t="shared" si="83"/>
        <v>0</v>
      </c>
      <c r="BK164" s="467"/>
      <c r="BL164" s="467">
        <f t="shared" si="84"/>
        <v>50.983950937499998</v>
      </c>
      <c r="BM164" s="467">
        <f t="shared" si="85"/>
        <v>0</v>
      </c>
      <c r="BN164" s="467"/>
      <c r="BO164" s="467"/>
      <c r="BP164" s="467"/>
      <c r="BQ164" s="467"/>
      <c r="BR164" s="467"/>
      <c r="BS164" s="467"/>
      <c r="BT164" s="467"/>
      <c r="BU164" s="467"/>
      <c r="BV164" s="467"/>
      <c r="BW164" s="467"/>
      <c r="BX164" s="467"/>
      <c r="BY164" s="467"/>
      <c r="BZ164" s="467"/>
      <c r="CA164" s="467"/>
      <c r="CB164" s="467"/>
      <c r="CC164" s="467"/>
      <c r="CD164" s="467"/>
      <c r="CE164" s="467"/>
      <c r="CF164" s="467"/>
      <c r="CG164" s="467"/>
      <c r="CH164" s="467"/>
      <c r="CI164" s="467"/>
      <c r="CJ164" s="467"/>
      <c r="CK164" s="467"/>
      <c r="CL164" s="467">
        <f t="shared" si="86"/>
        <v>0</v>
      </c>
      <c r="CM164" s="467">
        <f t="shared" si="87"/>
        <v>0</v>
      </c>
      <c r="CN164" s="467">
        <f t="shared" si="88"/>
        <v>0</v>
      </c>
      <c r="CO164" s="462"/>
      <c r="CP164" s="462"/>
      <c r="CQ164" s="457"/>
      <c r="CR164" s="457"/>
      <c r="CS164" s="457"/>
    </row>
    <row r="165" spans="1:97" s="472" customFormat="1" hidden="1">
      <c r="A165" s="469"/>
      <c r="B165" s="465" t="s">
        <v>340</v>
      </c>
      <c r="C165" s="466">
        <v>4.51</v>
      </c>
      <c r="D165" s="467">
        <f t="shared" si="67"/>
        <v>139.67357250000001</v>
      </c>
      <c r="E165" s="467">
        <f t="shared" si="60"/>
        <v>174.591965625</v>
      </c>
      <c r="F165" s="467"/>
      <c r="G165" s="467">
        <f t="shared" si="61"/>
        <v>139.67357250000001</v>
      </c>
      <c r="H165" s="467">
        <f t="shared" si="68"/>
        <v>0</v>
      </c>
      <c r="I165" s="467"/>
      <c r="J165" s="467">
        <f t="shared" si="62"/>
        <v>69.836786250000003</v>
      </c>
      <c r="K165" s="467">
        <f t="shared" si="69"/>
        <v>0</v>
      </c>
      <c r="L165" s="467"/>
      <c r="M165" s="467">
        <f t="shared" si="63"/>
        <v>41.902071749999998</v>
      </c>
      <c r="N165" s="467">
        <f t="shared" si="70"/>
        <v>0</v>
      </c>
      <c r="O165" s="467"/>
      <c r="P165" s="467">
        <f t="shared" si="71"/>
        <v>139.67357250000001</v>
      </c>
      <c r="Q165" s="467">
        <f t="shared" si="72"/>
        <v>0</v>
      </c>
      <c r="R165" s="467"/>
      <c r="S165" s="467">
        <f t="shared" si="73"/>
        <v>69.836786250000003</v>
      </c>
      <c r="T165" s="467">
        <f t="shared" si="74"/>
        <v>0</v>
      </c>
      <c r="U165" s="467"/>
      <c r="V165" s="467">
        <f t="shared" si="75"/>
        <v>41.902071749999998</v>
      </c>
      <c r="W165" s="467">
        <f t="shared" si="76"/>
        <v>0</v>
      </c>
      <c r="X165" s="467"/>
      <c r="Y165" s="467"/>
      <c r="Z165" s="467"/>
      <c r="AA165" s="467"/>
      <c r="AB165" s="467"/>
      <c r="AC165" s="467"/>
      <c r="AD165" s="467"/>
      <c r="AE165" s="467"/>
      <c r="AF165" s="467"/>
      <c r="AG165" s="467"/>
      <c r="AH165" s="467"/>
      <c r="AI165" s="467"/>
      <c r="AJ165" s="467"/>
      <c r="AK165" s="467"/>
      <c r="AL165" s="467"/>
      <c r="AM165" s="467"/>
      <c r="AN165" s="467"/>
      <c r="AO165" s="467"/>
      <c r="AP165" s="467"/>
      <c r="AQ165" s="467"/>
      <c r="AR165" s="467"/>
      <c r="AS165" s="467"/>
      <c r="AT165" s="467"/>
      <c r="AU165" s="467"/>
      <c r="AV165" s="467"/>
      <c r="AW165" s="467">
        <f t="shared" si="64"/>
        <v>174.591965625</v>
      </c>
      <c r="AX165" s="467">
        <f t="shared" si="77"/>
        <v>0</v>
      </c>
      <c r="AY165" s="467"/>
      <c r="AZ165" s="467">
        <f t="shared" si="65"/>
        <v>87.2959828125</v>
      </c>
      <c r="BA165" s="467">
        <f t="shared" si="78"/>
        <v>0</v>
      </c>
      <c r="BB165" s="467"/>
      <c r="BC165" s="467">
        <f t="shared" si="66"/>
        <v>52.377589687499999</v>
      </c>
      <c r="BD165" s="467">
        <f t="shared" si="79"/>
        <v>0</v>
      </c>
      <c r="BE165" s="467"/>
      <c r="BF165" s="467">
        <f t="shared" si="80"/>
        <v>174.591965625</v>
      </c>
      <c r="BG165" s="467">
        <f t="shared" si="81"/>
        <v>0</v>
      </c>
      <c r="BH165" s="467"/>
      <c r="BI165" s="467">
        <f t="shared" si="82"/>
        <v>87.2959828125</v>
      </c>
      <c r="BJ165" s="467">
        <f t="shared" si="83"/>
        <v>0</v>
      </c>
      <c r="BK165" s="467"/>
      <c r="BL165" s="467">
        <f t="shared" si="84"/>
        <v>52.377589687499999</v>
      </c>
      <c r="BM165" s="467">
        <f t="shared" si="85"/>
        <v>0</v>
      </c>
      <c r="BN165" s="467"/>
      <c r="BO165" s="467"/>
      <c r="BP165" s="467"/>
      <c r="BQ165" s="467"/>
      <c r="BR165" s="467"/>
      <c r="BS165" s="467"/>
      <c r="BT165" s="467"/>
      <c r="BU165" s="467"/>
      <c r="BV165" s="467"/>
      <c r="BW165" s="467"/>
      <c r="BX165" s="467"/>
      <c r="BY165" s="467"/>
      <c r="BZ165" s="467"/>
      <c r="CA165" s="467"/>
      <c r="CB165" s="467"/>
      <c r="CC165" s="467"/>
      <c r="CD165" s="467"/>
      <c r="CE165" s="467"/>
      <c r="CF165" s="467"/>
      <c r="CG165" s="467"/>
      <c r="CH165" s="467"/>
      <c r="CI165" s="467"/>
      <c r="CJ165" s="467"/>
      <c r="CK165" s="467"/>
      <c r="CL165" s="467">
        <f t="shared" si="86"/>
        <v>0</v>
      </c>
      <c r="CM165" s="467">
        <f t="shared" si="87"/>
        <v>0</v>
      </c>
      <c r="CN165" s="467">
        <f t="shared" si="88"/>
        <v>0</v>
      </c>
      <c r="CO165" s="462"/>
      <c r="CP165" s="462"/>
      <c r="CQ165" s="457"/>
      <c r="CR165" s="457"/>
      <c r="CS165" s="457"/>
    </row>
    <row r="166" spans="1:97" s="472" customFormat="1" hidden="1">
      <c r="A166" s="469"/>
      <c r="B166" s="465" t="s">
        <v>341</v>
      </c>
      <c r="C166" s="466">
        <v>4.6399999999999997</v>
      </c>
      <c r="D166" s="467">
        <f t="shared" si="67"/>
        <v>143.69963999999999</v>
      </c>
      <c r="E166" s="467">
        <f t="shared" si="60"/>
        <v>179.62455</v>
      </c>
      <c r="F166" s="467"/>
      <c r="G166" s="467">
        <f t="shared" si="61"/>
        <v>143.69963999999999</v>
      </c>
      <c r="H166" s="467">
        <f t="shared" si="68"/>
        <v>0</v>
      </c>
      <c r="I166" s="467"/>
      <c r="J166" s="467">
        <f t="shared" si="62"/>
        <v>71.849819999999994</v>
      </c>
      <c r="K166" s="467">
        <f t="shared" si="69"/>
        <v>0</v>
      </c>
      <c r="L166" s="467"/>
      <c r="M166" s="467">
        <f t="shared" si="63"/>
        <v>43.109891999999995</v>
      </c>
      <c r="N166" s="467">
        <f t="shared" si="70"/>
        <v>0</v>
      </c>
      <c r="O166" s="467"/>
      <c r="P166" s="467">
        <f t="shared" si="71"/>
        <v>143.69963999999999</v>
      </c>
      <c r="Q166" s="467">
        <f t="shared" si="72"/>
        <v>0</v>
      </c>
      <c r="R166" s="467"/>
      <c r="S166" s="467">
        <f t="shared" si="73"/>
        <v>71.849819999999994</v>
      </c>
      <c r="T166" s="467">
        <f t="shared" si="74"/>
        <v>0</v>
      </c>
      <c r="U166" s="467"/>
      <c r="V166" s="467">
        <f t="shared" si="75"/>
        <v>43.109891999999995</v>
      </c>
      <c r="W166" s="467">
        <f t="shared" si="76"/>
        <v>0</v>
      </c>
      <c r="X166" s="467"/>
      <c r="Y166" s="467"/>
      <c r="Z166" s="467"/>
      <c r="AA166" s="467"/>
      <c r="AB166" s="467"/>
      <c r="AC166" s="467"/>
      <c r="AD166" s="467"/>
      <c r="AE166" s="467"/>
      <c r="AF166" s="467"/>
      <c r="AG166" s="467"/>
      <c r="AH166" s="467"/>
      <c r="AI166" s="467"/>
      <c r="AJ166" s="467"/>
      <c r="AK166" s="467"/>
      <c r="AL166" s="467"/>
      <c r="AM166" s="467"/>
      <c r="AN166" s="467"/>
      <c r="AO166" s="467"/>
      <c r="AP166" s="467"/>
      <c r="AQ166" s="467"/>
      <c r="AR166" s="467"/>
      <c r="AS166" s="467"/>
      <c r="AT166" s="467"/>
      <c r="AU166" s="467"/>
      <c r="AV166" s="467"/>
      <c r="AW166" s="467">
        <f t="shared" si="64"/>
        <v>179.62455</v>
      </c>
      <c r="AX166" s="467">
        <f t="shared" si="77"/>
        <v>0</v>
      </c>
      <c r="AY166" s="467"/>
      <c r="AZ166" s="467">
        <f t="shared" si="65"/>
        <v>89.812275</v>
      </c>
      <c r="BA166" s="467">
        <f t="shared" si="78"/>
        <v>0</v>
      </c>
      <c r="BB166" s="467"/>
      <c r="BC166" s="467">
        <f t="shared" si="66"/>
        <v>53.887364999999996</v>
      </c>
      <c r="BD166" s="467">
        <f t="shared" si="79"/>
        <v>0</v>
      </c>
      <c r="BE166" s="467"/>
      <c r="BF166" s="467">
        <f t="shared" si="80"/>
        <v>179.62455</v>
      </c>
      <c r="BG166" s="467">
        <f t="shared" si="81"/>
        <v>0</v>
      </c>
      <c r="BH166" s="467"/>
      <c r="BI166" s="467">
        <f t="shared" si="82"/>
        <v>89.812275</v>
      </c>
      <c r="BJ166" s="467">
        <f t="shared" si="83"/>
        <v>0</v>
      </c>
      <c r="BK166" s="467"/>
      <c r="BL166" s="467">
        <f t="shared" si="84"/>
        <v>53.887364999999996</v>
      </c>
      <c r="BM166" s="467">
        <f t="shared" si="85"/>
        <v>0</v>
      </c>
      <c r="BN166" s="467"/>
      <c r="BO166" s="467"/>
      <c r="BP166" s="467"/>
      <c r="BQ166" s="467"/>
      <c r="BR166" s="467"/>
      <c r="BS166" s="467"/>
      <c r="BT166" s="467"/>
      <c r="BU166" s="467"/>
      <c r="BV166" s="467"/>
      <c r="BW166" s="467"/>
      <c r="BX166" s="467"/>
      <c r="BY166" s="467"/>
      <c r="BZ166" s="467"/>
      <c r="CA166" s="467"/>
      <c r="CB166" s="467"/>
      <c r="CC166" s="467"/>
      <c r="CD166" s="467"/>
      <c r="CE166" s="467"/>
      <c r="CF166" s="467"/>
      <c r="CG166" s="467"/>
      <c r="CH166" s="467"/>
      <c r="CI166" s="467"/>
      <c r="CJ166" s="467"/>
      <c r="CK166" s="467"/>
      <c r="CL166" s="467">
        <f t="shared" si="86"/>
        <v>0</v>
      </c>
      <c r="CM166" s="467">
        <f t="shared" si="87"/>
        <v>0</v>
      </c>
      <c r="CN166" s="467">
        <f t="shared" si="88"/>
        <v>0</v>
      </c>
      <c r="CO166" s="462"/>
      <c r="CP166" s="462"/>
      <c r="CQ166" s="457"/>
      <c r="CR166" s="457"/>
      <c r="CS166" s="457"/>
    </row>
    <row r="167" spans="1:97" s="472" customFormat="1" hidden="1">
      <c r="A167" s="469"/>
      <c r="B167" s="465" t="s">
        <v>342</v>
      </c>
      <c r="C167" s="466">
        <v>4.78</v>
      </c>
      <c r="D167" s="467">
        <f t="shared" si="67"/>
        <v>148.035405</v>
      </c>
      <c r="E167" s="467">
        <f t="shared" si="60"/>
        <v>185.04425624999999</v>
      </c>
      <c r="F167" s="467"/>
      <c r="G167" s="467">
        <f t="shared" si="61"/>
        <v>148.035405</v>
      </c>
      <c r="H167" s="467">
        <f t="shared" si="68"/>
        <v>0</v>
      </c>
      <c r="I167" s="467"/>
      <c r="J167" s="467">
        <f t="shared" si="62"/>
        <v>74.017702499999999</v>
      </c>
      <c r="K167" s="467">
        <f t="shared" si="69"/>
        <v>0</v>
      </c>
      <c r="L167" s="467"/>
      <c r="M167" s="467">
        <f t="shared" si="63"/>
        <v>44.410621499999998</v>
      </c>
      <c r="N167" s="467">
        <f t="shared" si="70"/>
        <v>0</v>
      </c>
      <c r="O167" s="467"/>
      <c r="P167" s="467">
        <f t="shared" si="71"/>
        <v>148.035405</v>
      </c>
      <c r="Q167" s="467">
        <f t="shared" si="72"/>
        <v>0</v>
      </c>
      <c r="R167" s="467"/>
      <c r="S167" s="467">
        <f t="shared" si="73"/>
        <v>74.017702499999999</v>
      </c>
      <c r="T167" s="467">
        <f t="shared" si="74"/>
        <v>0</v>
      </c>
      <c r="U167" s="467"/>
      <c r="V167" s="467">
        <f t="shared" si="75"/>
        <v>44.410621499999998</v>
      </c>
      <c r="W167" s="467">
        <f t="shared" si="76"/>
        <v>0</v>
      </c>
      <c r="X167" s="467"/>
      <c r="Y167" s="467"/>
      <c r="Z167" s="467"/>
      <c r="AA167" s="467"/>
      <c r="AB167" s="467"/>
      <c r="AC167" s="467"/>
      <c r="AD167" s="467"/>
      <c r="AE167" s="467"/>
      <c r="AF167" s="467"/>
      <c r="AG167" s="467"/>
      <c r="AH167" s="467"/>
      <c r="AI167" s="467"/>
      <c r="AJ167" s="467"/>
      <c r="AK167" s="467"/>
      <c r="AL167" s="467"/>
      <c r="AM167" s="467"/>
      <c r="AN167" s="467"/>
      <c r="AO167" s="467"/>
      <c r="AP167" s="467"/>
      <c r="AQ167" s="467"/>
      <c r="AR167" s="467"/>
      <c r="AS167" s="467"/>
      <c r="AT167" s="467"/>
      <c r="AU167" s="467"/>
      <c r="AV167" s="467"/>
      <c r="AW167" s="467">
        <f t="shared" si="64"/>
        <v>185.04425624999999</v>
      </c>
      <c r="AX167" s="467">
        <f t="shared" si="77"/>
        <v>0</v>
      </c>
      <c r="AY167" s="467"/>
      <c r="AZ167" s="467">
        <f t="shared" si="65"/>
        <v>92.522128124999995</v>
      </c>
      <c r="BA167" s="467">
        <f t="shared" si="78"/>
        <v>0</v>
      </c>
      <c r="BB167" s="467"/>
      <c r="BC167" s="467">
        <f t="shared" si="66"/>
        <v>55.513276874999995</v>
      </c>
      <c r="BD167" s="467">
        <f t="shared" si="79"/>
        <v>0</v>
      </c>
      <c r="BE167" s="467"/>
      <c r="BF167" s="467">
        <f t="shared" si="80"/>
        <v>185.04425624999999</v>
      </c>
      <c r="BG167" s="467">
        <f t="shared" si="81"/>
        <v>0</v>
      </c>
      <c r="BH167" s="467"/>
      <c r="BI167" s="467">
        <f t="shared" si="82"/>
        <v>92.522128124999995</v>
      </c>
      <c r="BJ167" s="467">
        <f t="shared" si="83"/>
        <v>0</v>
      </c>
      <c r="BK167" s="467"/>
      <c r="BL167" s="467">
        <f t="shared" si="84"/>
        <v>55.513276874999995</v>
      </c>
      <c r="BM167" s="467">
        <f t="shared" si="85"/>
        <v>0</v>
      </c>
      <c r="BN167" s="467"/>
      <c r="BO167" s="467"/>
      <c r="BP167" s="467"/>
      <c r="BQ167" s="467"/>
      <c r="BR167" s="467"/>
      <c r="BS167" s="467"/>
      <c r="BT167" s="467"/>
      <c r="BU167" s="467"/>
      <c r="BV167" s="467"/>
      <c r="BW167" s="467"/>
      <c r="BX167" s="467"/>
      <c r="BY167" s="467"/>
      <c r="BZ167" s="467"/>
      <c r="CA167" s="467"/>
      <c r="CB167" s="467"/>
      <c r="CC167" s="467"/>
      <c r="CD167" s="467"/>
      <c r="CE167" s="467"/>
      <c r="CF167" s="467"/>
      <c r="CG167" s="467"/>
      <c r="CH167" s="467"/>
      <c r="CI167" s="467"/>
      <c r="CJ167" s="467"/>
      <c r="CK167" s="467"/>
      <c r="CL167" s="467">
        <f t="shared" si="86"/>
        <v>0</v>
      </c>
      <c r="CM167" s="467">
        <f t="shared" si="87"/>
        <v>0</v>
      </c>
      <c r="CN167" s="467">
        <f t="shared" si="88"/>
        <v>0</v>
      </c>
      <c r="CO167" s="462"/>
      <c r="CP167" s="462"/>
      <c r="CQ167" s="457"/>
      <c r="CR167" s="457"/>
      <c r="CS167" s="457"/>
    </row>
    <row r="168" spans="1:97" s="472" customFormat="1" hidden="1">
      <c r="A168" s="469" t="s">
        <v>350</v>
      </c>
      <c r="B168" s="471" t="s">
        <v>343</v>
      </c>
      <c r="C168" s="466">
        <v>4.91</v>
      </c>
      <c r="D168" s="467">
        <f t="shared" si="67"/>
        <v>152.06147250000001</v>
      </c>
      <c r="E168" s="467">
        <f t="shared" si="60"/>
        <v>190.07684062500002</v>
      </c>
      <c r="F168" s="467"/>
      <c r="G168" s="467">
        <f t="shared" si="61"/>
        <v>152.06147250000001</v>
      </c>
      <c r="H168" s="467">
        <f t="shared" si="68"/>
        <v>0</v>
      </c>
      <c r="I168" s="467"/>
      <c r="J168" s="467">
        <f t="shared" si="62"/>
        <v>76.030736250000004</v>
      </c>
      <c r="K168" s="467">
        <f t="shared" si="69"/>
        <v>0</v>
      </c>
      <c r="L168" s="467"/>
      <c r="M168" s="467">
        <f t="shared" si="63"/>
        <v>45.618441750000002</v>
      </c>
      <c r="N168" s="467">
        <f t="shared" si="70"/>
        <v>0</v>
      </c>
      <c r="O168" s="467"/>
      <c r="P168" s="467">
        <f t="shared" si="71"/>
        <v>152.06147250000001</v>
      </c>
      <c r="Q168" s="467">
        <f t="shared" si="72"/>
        <v>0</v>
      </c>
      <c r="R168" s="467"/>
      <c r="S168" s="467">
        <f t="shared" si="73"/>
        <v>76.030736250000004</v>
      </c>
      <c r="T168" s="467">
        <f t="shared" si="74"/>
        <v>0</v>
      </c>
      <c r="U168" s="467"/>
      <c r="V168" s="467">
        <f t="shared" si="75"/>
        <v>45.618441750000002</v>
      </c>
      <c r="W168" s="467">
        <f t="shared" si="76"/>
        <v>0</v>
      </c>
      <c r="X168" s="467"/>
      <c r="Y168" s="467"/>
      <c r="Z168" s="467"/>
      <c r="AA168" s="467"/>
      <c r="AB168" s="467"/>
      <c r="AC168" s="467"/>
      <c r="AD168" s="467"/>
      <c r="AE168" s="467"/>
      <c r="AF168" s="467"/>
      <c r="AG168" s="467"/>
      <c r="AH168" s="467"/>
      <c r="AI168" s="467"/>
      <c r="AJ168" s="467"/>
      <c r="AK168" s="467"/>
      <c r="AL168" s="467"/>
      <c r="AM168" s="467"/>
      <c r="AN168" s="467"/>
      <c r="AO168" s="467"/>
      <c r="AP168" s="467"/>
      <c r="AQ168" s="467"/>
      <c r="AR168" s="467"/>
      <c r="AS168" s="467"/>
      <c r="AT168" s="467"/>
      <c r="AU168" s="467"/>
      <c r="AV168" s="467"/>
      <c r="AW168" s="467">
        <f t="shared" si="64"/>
        <v>190.07684062500002</v>
      </c>
      <c r="AX168" s="467">
        <f t="shared" si="77"/>
        <v>0</v>
      </c>
      <c r="AY168" s="467"/>
      <c r="AZ168" s="467">
        <f t="shared" si="65"/>
        <v>95.038420312500008</v>
      </c>
      <c r="BA168" s="467">
        <f t="shared" si="78"/>
        <v>0</v>
      </c>
      <c r="BB168" s="467"/>
      <c r="BC168" s="467">
        <f t="shared" si="66"/>
        <v>57.023052187500006</v>
      </c>
      <c r="BD168" s="467">
        <f t="shared" si="79"/>
        <v>0</v>
      </c>
      <c r="BE168" s="467"/>
      <c r="BF168" s="467">
        <f t="shared" si="80"/>
        <v>190.07684062500002</v>
      </c>
      <c r="BG168" s="467">
        <f t="shared" si="81"/>
        <v>0</v>
      </c>
      <c r="BH168" s="467"/>
      <c r="BI168" s="467">
        <f t="shared" si="82"/>
        <v>95.038420312500008</v>
      </c>
      <c r="BJ168" s="467">
        <f t="shared" si="83"/>
        <v>0</v>
      </c>
      <c r="BK168" s="467"/>
      <c r="BL168" s="467">
        <f t="shared" si="84"/>
        <v>57.023052187500006</v>
      </c>
      <c r="BM168" s="467">
        <f t="shared" si="85"/>
        <v>0</v>
      </c>
      <c r="BN168" s="467"/>
      <c r="BO168" s="467"/>
      <c r="BP168" s="467"/>
      <c r="BQ168" s="467"/>
      <c r="BR168" s="467"/>
      <c r="BS168" s="467"/>
      <c r="BT168" s="467"/>
      <c r="BU168" s="467"/>
      <c r="BV168" s="467"/>
      <c r="BW168" s="467"/>
      <c r="BX168" s="467"/>
      <c r="BY168" s="467"/>
      <c r="BZ168" s="467"/>
      <c r="CA168" s="467"/>
      <c r="CB168" s="467"/>
      <c r="CC168" s="467"/>
      <c r="CD168" s="467"/>
      <c r="CE168" s="467"/>
      <c r="CF168" s="467"/>
      <c r="CG168" s="467"/>
      <c r="CH168" s="467"/>
      <c r="CI168" s="467"/>
      <c r="CJ168" s="467"/>
      <c r="CK168" s="467"/>
      <c r="CL168" s="467">
        <f t="shared" si="86"/>
        <v>0</v>
      </c>
      <c r="CM168" s="467">
        <f t="shared" si="87"/>
        <v>0</v>
      </c>
      <c r="CN168" s="467">
        <f t="shared" si="88"/>
        <v>0</v>
      </c>
      <c r="CO168" s="462"/>
      <c r="CP168" s="462"/>
      <c r="CQ168" s="457"/>
      <c r="CR168" s="457"/>
      <c r="CS168" s="457"/>
    </row>
    <row r="169" spans="1:97" s="472" customFormat="1" hidden="1">
      <c r="A169" s="469"/>
      <c r="B169" s="465" t="s">
        <v>344</v>
      </c>
      <c r="C169" s="466">
        <v>5.04</v>
      </c>
      <c r="D169" s="467">
        <f t="shared" si="67"/>
        <v>156.08754000000002</v>
      </c>
      <c r="E169" s="467">
        <f t="shared" si="60"/>
        <v>195.10942500000002</v>
      </c>
      <c r="F169" s="467"/>
      <c r="G169" s="467">
        <f t="shared" si="61"/>
        <v>156.08754000000002</v>
      </c>
      <c r="H169" s="467">
        <f t="shared" si="68"/>
        <v>0</v>
      </c>
      <c r="I169" s="467"/>
      <c r="J169" s="467">
        <f t="shared" si="62"/>
        <v>78.043770000000009</v>
      </c>
      <c r="K169" s="467">
        <f t="shared" si="69"/>
        <v>0</v>
      </c>
      <c r="L169" s="467"/>
      <c r="M169" s="467">
        <f t="shared" si="63"/>
        <v>46.826262000000007</v>
      </c>
      <c r="N169" s="467">
        <f t="shared" si="70"/>
        <v>0</v>
      </c>
      <c r="O169" s="467"/>
      <c r="P169" s="467">
        <f t="shared" si="71"/>
        <v>156.08754000000002</v>
      </c>
      <c r="Q169" s="467">
        <f t="shared" si="72"/>
        <v>0</v>
      </c>
      <c r="R169" s="467"/>
      <c r="S169" s="467">
        <f t="shared" si="73"/>
        <v>78.043770000000009</v>
      </c>
      <c r="T169" s="467">
        <f t="shared" si="74"/>
        <v>0</v>
      </c>
      <c r="U169" s="467"/>
      <c r="V169" s="467">
        <f t="shared" si="75"/>
        <v>46.826262000000007</v>
      </c>
      <c r="W169" s="467">
        <f t="shared" si="76"/>
        <v>0</v>
      </c>
      <c r="X169" s="467"/>
      <c r="Y169" s="467"/>
      <c r="Z169" s="467"/>
      <c r="AA169" s="467"/>
      <c r="AB169" s="467"/>
      <c r="AC169" s="467"/>
      <c r="AD169" s="467"/>
      <c r="AE169" s="467"/>
      <c r="AF169" s="467"/>
      <c r="AG169" s="467"/>
      <c r="AH169" s="467"/>
      <c r="AI169" s="467"/>
      <c r="AJ169" s="467"/>
      <c r="AK169" s="467"/>
      <c r="AL169" s="467"/>
      <c r="AM169" s="467"/>
      <c r="AN169" s="467"/>
      <c r="AO169" s="467"/>
      <c r="AP169" s="467"/>
      <c r="AQ169" s="467"/>
      <c r="AR169" s="467"/>
      <c r="AS169" s="467"/>
      <c r="AT169" s="467"/>
      <c r="AU169" s="467"/>
      <c r="AV169" s="467"/>
      <c r="AW169" s="467">
        <f t="shared" si="64"/>
        <v>195.10942500000002</v>
      </c>
      <c r="AX169" s="467">
        <f t="shared" si="77"/>
        <v>0</v>
      </c>
      <c r="AY169" s="467"/>
      <c r="AZ169" s="467">
        <f t="shared" si="65"/>
        <v>97.554712500000008</v>
      </c>
      <c r="BA169" s="467">
        <f t="shared" si="78"/>
        <v>0</v>
      </c>
      <c r="BB169" s="467"/>
      <c r="BC169" s="467">
        <f t="shared" si="66"/>
        <v>58.532827500000003</v>
      </c>
      <c r="BD169" s="467">
        <f t="shared" si="79"/>
        <v>0</v>
      </c>
      <c r="BE169" s="467"/>
      <c r="BF169" s="467">
        <f t="shared" si="80"/>
        <v>195.10942500000002</v>
      </c>
      <c r="BG169" s="467">
        <f t="shared" si="81"/>
        <v>0</v>
      </c>
      <c r="BH169" s="467"/>
      <c r="BI169" s="467">
        <f t="shared" si="82"/>
        <v>97.554712500000008</v>
      </c>
      <c r="BJ169" s="467">
        <f t="shared" si="83"/>
        <v>0</v>
      </c>
      <c r="BK169" s="467"/>
      <c r="BL169" s="467">
        <f t="shared" si="84"/>
        <v>58.532827500000003</v>
      </c>
      <c r="BM169" s="467">
        <f t="shared" si="85"/>
        <v>0</v>
      </c>
      <c r="BN169" s="467"/>
      <c r="BO169" s="467"/>
      <c r="BP169" s="467"/>
      <c r="BQ169" s="467"/>
      <c r="BR169" s="467"/>
      <c r="BS169" s="467"/>
      <c r="BT169" s="467"/>
      <c r="BU169" s="467"/>
      <c r="BV169" s="467"/>
      <c r="BW169" s="467"/>
      <c r="BX169" s="467"/>
      <c r="BY169" s="467"/>
      <c r="BZ169" s="467"/>
      <c r="CA169" s="467"/>
      <c r="CB169" s="467"/>
      <c r="CC169" s="467"/>
      <c r="CD169" s="467"/>
      <c r="CE169" s="467"/>
      <c r="CF169" s="467"/>
      <c r="CG169" s="467"/>
      <c r="CH169" s="467"/>
      <c r="CI169" s="467"/>
      <c r="CJ169" s="467"/>
      <c r="CK169" s="467"/>
      <c r="CL169" s="467">
        <f t="shared" si="86"/>
        <v>0</v>
      </c>
      <c r="CM169" s="467">
        <f t="shared" si="87"/>
        <v>0</v>
      </c>
      <c r="CN169" s="467">
        <f t="shared" si="88"/>
        <v>0</v>
      </c>
      <c r="CO169" s="462"/>
      <c r="CP169" s="462"/>
      <c r="CQ169" s="457"/>
      <c r="CR169" s="457"/>
      <c r="CS169" s="457"/>
    </row>
    <row r="170" spans="1:97" s="472" customFormat="1" hidden="1">
      <c r="A170" s="469"/>
      <c r="B170" s="465" t="s">
        <v>345</v>
      </c>
      <c r="C170" s="466">
        <v>5.18</v>
      </c>
      <c r="D170" s="467">
        <f t="shared" si="67"/>
        <v>160.423305</v>
      </c>
      <c r="E170" s="467">
        <f t="shared" si="60"/>
        <v>200.52913125000001</v>
      </c>
      <c r="F170" s="467"/>
      <c r="G170" s="467">
        <f t="shared" si="61"/>
        <v>160.423305</v>
      </c>
      <c r="H170" s="467">
        <f t="shared" si="68"/>
        <v>0</v>
      </c>
      <c r="I170" s="467"/>
      <c r="J170" s="467">
        <f t="shared" si="62"/>
        <v>80.2116525</v>
      </c>
      <c r="K170" s="467">
        <f t="shared" si="69"/>
        <v>0</v>
      </c>
      <c r="L170" s="467"/>
      <c r="M170" s="467">
        <f t="shared" si="63"/>
        <v>48.126991499999995</v>
      </c>
      <c r="N170" s="467">
        <f t="shared" si="70"/>
        <v>0</v>
      </c>
      <c r="O170" s="467"/>
      <c r="P170" s="467">
        <f t="shared" si="71"/>
        <v>160.423305</v>
      </c>
      <c r="Q170" s="467">
        <f t="shared" si="72"/>
        <v>0</v>
      </c>
      <c r="R170" s="467"/>
      <c r="S170" s="467">
        <f t="shared" si="73"/>
        <v>80.2116525</v>
      </c>
      <c r="T170" s="467">
        <f t="shared" si="74"/>
        <v>0</v>
      </c>
      <c r="U170" s="467"/>
      <c r="V170" s="467">
        <f t="shared" si="75"/>
        <v>48.126991499999995</v>
      </c>
      <c r="W170" s="467">
        <f t="shared" si="76"/>
        <v>0</v>
      </c>
      <c r="X170" s="467"/>
      <c r="Y170" s="467"/>
      <c r="Z170" s="467"/>
      <c r="AA170" s="467"/>
      <c r="AB170" s="467"/>
      <c r="AC170" s="467"/>
      <c r="AD170" s="467"/>
      <c r="AE170" s="467"/>
      <c r="AF170" s="467"/>
      <c r="AG170" s="467"/>
      <c r="AH170" s="467"/>
      <c r="AI170" s="467"/>
      <c r="AJ170" s="467"/>
      <c r="AK170" s="467"/>
      <c r="AL170" s="467"/>
      <c r="AM170" s="467"/>
      <c r="AN170" s="467"/>
      <c r="AO170" s="467"/>
      <c r="AP170" s="467"/>
      <c r="AQ170" s="467"/>
      <c r="AR170" s="467"/>
      <c r="AS170" s="467"/>
      <c r="AT170" s="467"/>
      <c r="AU170" s="467"/>
      <c r="AV170" s="467"/>
      <c r="AW170" s="467">
        <f t="shared" si="64"/>
        <v>200.52913125000001</v>
      </c>
      <c r="AX170" s="467">
        <f t="shared" si="77"/>
        <v>0</v>
      </c>
      <c r="AY170" s="467"/>
      <c r="AZ170" s="467">
        <f t="shared" si="65"/>
        <v>100.264565625</v>
      </c>
      <c r="BA170" s="467">
        <f t="shared" si="78"/>
        <v>0</v>
      </c>
      <c r="BB170" s="467"/>
      <c r="BC170" s="467">
        <f t="shared" si="66"/>
        <v>60.158739374999996</v>
      </c>
      <c r="BD170" s="467">
        <f t="shared" si="79"/>
        <v>0</v>
      </c>
      <c r="BE170" s="467"/>
      <c r="BF170" s="467">
        <f t="shared" si="80"/>
        <v>200.52913125000001</v>
      </c>
      <c r="BG170" s="467">
        <f t="shared" si="81"/>
        <v>0</v>
      </c>
      <c r="BH170" s="467"/>
      <c r="BI170" s="467">
        <f t="shared" si="82"/>
        <v>100.264565625</v>
      </c>
      <c r="BJ170" s="467">
        <f t="shared" si="83"/>
        <v>0</v>
      </c>
      <c r="BK170" s="467"/>
      <c r="BL170" s="467">
        <f t="shared" si="84"/>
        <v>60.158739374999996</v>
      </c>
      <c r="BM170" s="467">
        <f t="shared" si="85"/>
        <v>0</v>
      </c>
      <c r="BN170" s="467"/>
      <c r="BO170" s="467"/>
      <c r="BP170" s="467"/>
      <c r="BQ170" s="467"/>
      <c r="BR170" s="467"/>
      <c r="BS170" s="467"/>
      <c r="BT170" s="467"/>
      <c r="BU170" s="467"/>
      <c r="BV170" s="467"/>
      <c r="BW170" s="467"/>
      <c r="BX170" s="467"/>
      <c r="BY170" s="467"/>
      <c r="BZ170" s="467"/>
      <c r="CA170" s="467"/>
      <c r="CB170" s="467"/>
      <c r="CC170" s="467"/>
      <c r="CD170" s="467"/>
      <c r="CE170" s="467"/>
      <c r="CF170" s="467"/>
      <c r="CG170" s="467"/>
      <c r="CH170" s="467"/>
      <c r="CI170" s="467"/>
      <c r="CJ170" s="467"/>
      <c r="CK170" s="467"/>
      <c r="CL170" s="467">
        <f t="shared" si="86"/>
        <v>0</v>
      </c>
      <c r="CM170" s="467">
        <f t="shared" si="87"/>
        <v>0</v>
      </c>
      <c r="CN170" s="467">
        <f t="shared" si="88"/>
        <v>0</v>
      </c>
      <c r="CO170" s="462"/>
      <c r="CP170" s="462"/>
      <c r="CQ170" s="457"/>
      <c r="CR170" s="457"/>
      <c r="CS170" s="457"/>
    </row>
    <row r="171" spans="1:97" s="472" customFormat="1" hidden="1">
      <c r="A171" s="469"/>
      <c r="B171" s="465" t="s">
        <v>346</v>
      </c>
      <c r="C171" s="466">
        <v>5.33</v>
      </c>
      <c r="D171" s="467">
        <f t="shared" si="67"/>
        <v>165.06876749999998</v>
      </c>
      <c r="E171" s="467">
        <f t="shared" si="60"/>
        <v>206.33595937499996</v>
      </c>
      <c r="F171" s="467"/>
      <c r="G171" s="467">
        <f t="shared" si="61"/>
        <v>165.06876749999998</v>
      </c>
      <c r="H171" s="467">
        <f t="shared" si="68"/>
        <v>0</v>
      </c>
      <c r="I171" s="467"/>
      <c r="J171" s="467">
        <f t="shared" si="62"/>
        <v>82.534383749999989</v>
      </c>
      <c r="K171" s="467">
        <f t="shared" si="69"/>
        <v>0</v>
      </c>
      <c r="L171" s="467"/>
      <c r="M171" s="467">
        <f t="shared" si="63"/>
        <v>49.520630249999989</v>
      </c>
      <c r="N171" s="467">
        <f t="shared" si="70"/>
        <v>0</v>
      </c>
      <c r="O171" s="467"/>
      <c r="P171" s="467">
        <f t="shared" si="71"/>
        <v>165.06876749999998</v>
      </c>
      <c r="Q171" s="467">
        <f t="shared" si="72"/>
        <v>0</v>
      </c>
      <c r="R171" s="467"/>
      <c r="S171" s="467">
        <f t="shared" si="73"/>
        <v>82.534383749999989</v>
      </c>
      <c r="T171" s="467">
        <f t="shared" si="74"/>
        <v>0</v>
      </c>
      <c r="U171" s="467"/>
      <c r="V171" s="467">
        <f t="shared" si="75"/>
        <v>49.520630249999989</v>
      </c>
      <c r="W171" s="467">
        <f t="shared" si="76"/>
        <v>0</v>
      </c>
      <c r="X171" s="467"/>
      <c r="Y171" s="467"/>
      <c r="Z171" s="467"/>
      <c r="AA171" s="467"/>
      <c r="AB171" s="467"/>
      <c r="AC171" s="467"/>
      <c r="AD171" s="467"/>
      <c r="AE171" s="467"/>
      <c r="AF171" s="467"/>
      <c r="AG171" s="467"/>
      <c r="AH171" s="467"/>
      <c r="AI171" s="467"/>
      <c r="AJ171" s="467"/>
      <c r="AK171" s="467"/>
      <c r="AL171" s="467"/>
      <c r="AM171" s="467"/>
      <c r="AN171" s="467"/>
      <c r="AO171" s="467"/>
      <c r="AP171" s="467"/>
      <c r="AQ171" s="467"/>
      <c r="AR171" s="467"/>
      <c r="AS171" s="467"/>
      <c r="AT171" s="467"/>
      <c r="AU171" s="467"/>
      <c r="AV171" s="467"/>
      <c r="AW171" s="467">
        <f t="shared" si="64"/>
        <v>206.33595937499996</v>
      </c>
      <c r="AX171" s="467">
        <f t="shared" si="77"/>
        <v>0</v>
      </c>
      <c r="AY171" s="467"/>
      <c r="AZ171" s="467">
        <f t="shared" si="65"/>
        <v>103.16797968749998</v>
      </c>
      <c r="BA171" s="467">
        <f t="shared" si="78"/>
        <v>0</v>
      </c>
      <c r="BB171" s="467"/>
      <c r="BC171" s="467">
        <f t="shared" si="66"/>
        <v>61.900787812499985</v>
      </c>
      <c r="BD171" s="467">
        <f t="shared" si="79"/>
        <v>0</v>
      </c>
      <c r="BE171" s="467"/>
      <c r="BF171" s="467">
        <f t="shared" si="80"/>
        <v>206.33595937499996</v>
      </c>
      <c r="BG171" s="467">
        <f t="shared" si="81"/>
        <v>0</v>
      </c>
      <c r="BH171" s="467"/>
      <c r="BI171" s="467">
        <f t="shared" si="82"/>
        <v>103.16797968749998</v>
      </c>
      <c r="BJ171" s="467">
        <f t="shared" si="83"/>
        <v>0</v>
      </c>
      <c r="BK171" s="467"/>
      <c r="BL171" s="467">
        <f t="shared" si="84"/>
        <v>61.900787812499985</v>
      </c>
      <c r="BM171" s="467">
        <f t="shared" si="85"/>
        <v>0</v>
      </c>
      <c r="BN171" s="467"/>
      <c r="BO171" s="467"/>
      <c r="BP171" s="467"/>
      <c r="BQ171" s="467"/>
      <c r="BR171" s="467"/>
      <c r="BS171" s="467"/>
      <c r="BT171" s="467"/>
      <c r="BU171" s="467"/>
      <c r="BV171" s="467"/>
      <c r="BW171" s="467"/>
      <c r="BX171" s="467"/>
      <c r="BY171" s="467"/>
      <c r="BZ171" s="467"/>
      <c r="CA171" s="467"/>
      <c r="CB171" s="467"/>
      <c r="CC171" s="467"/>
      <c r="CD171" s="467"/>
      <c r="CE171" s="467"/>
      <c r="CF171" s="467"/>
      <c r="CG171" s="467"/>
      <c r="CH171" s="467"/>
      <c r="CI171" s="467"/>
      <c r="CJ171" s="467"/>
      <c r="CK171" s="467"/>
      <c r="CL171" s="467">
        <f t="shared" si="86"/>
        <v>0</v>
      </c>
      <c r="CM171" s="467">
        <f t="shared" si="87"/>
        <v>0</v>
      </c>
      <c r="CN171" s="467">
        <f t="shared" si="88"/>
        <v>0</v>
      </c>
      <c r="CO171" s="462"/>
      <c r="CP171" s="462"/>
      <c r="CQ171" s="457"/>
      <c r="CR171" s="457"/>
      <c r="CS171" s="457"/>
    </row>
    <row r="172" spans="1:97" s="472" customFormat="1" hidden="1">
      <c r="A172" s="464"/>
      <c r="B172" s="465" t="s">
        <v>53</v>
      </c>
      <c r="C172" s="466">
        <v>4.34</v>
      </c>
      <c r="D172" s="467">
        <f t="shared" si="67"/>
        <v>134.408715</v>
      </c>
      <c r="E172" s="467">
        <f t="shared" si="60"/>
        <v>168.01089375000001</v>
      </c>
      <c r="F172" s="467"/>
      <c r="G172" s="467">
        <f t="shared" si="61"/>
        <v>134.408715</v>
      </c>
      <c r="H172" s="467">
        <f t="shared" si="68"/>
        <v>0</v>
      </c>
      <c r="I172" s="467"/>
      <c r="J172" s="467">
        <f t="shared" si="62"/>
        <v>67.2043575</v>
      </c>
      <c r="K172" s="467">
        <f t="shared" si="69"/>
        <v>0</v>
      </c>
      <c r="L172" s="467"/>
      <c r="M172" s="467">
        <f t="shared" si="63"/>
        <v>40.3226145</v>
      </c>
      <c r="N172" s="467">
        <f t="shared" si="70"/>
        <v>0</v>
      </c>
      <c r="O172" s="467"/>
      <c r="P172" s="467">
        <f t="shared" si="71"/>
        <v>134.408715</v>
      </c>
      <c r="Q172" s="467">
        <f t="shared" si="72"/>
        <v>0</v>
      </c>
      <c r="R172" s="467"/>
      <c r="S172" s="467">
        <f t="shared" si="73"/>
        <v>67.2043575</v>
      </c>
      <c r="T172" s="467">
        <f t="shared" si="74"/>
        <v>0</v>
      </c>
      <c r="U172" s="467"/>
      <c r="V172" s="467">
        <f t="shared" si="75"/>
        <v>40.3226145</v>
      </c>
      <c r="W172" s="467">
        <f t="shared" si="76"/>
        <v>0</v>
      </c>
      <c r="X172" s="467"/>
      <c r="Y172" s="467"/>
      <c r="Z172" s="467"/>
      <c r="AA172" s="467"/>
      <c r="AB172" s="467"/>
      <c r="AC172" s="467"/>
      <c r="AD172" s="467"/>
      <c r="AE172" s="467"/>
      <c r="AF172" s="467"/>
      <c r="AG172" s="467"/>
      <c r="AH172" s="467"/>
      <c r="AI172" s="467"/>
      <c r="AJ172" s="467"/>
      <c r="AK172" s="467"/>
      <c r="AL172" s="467"/>
      <c r="AM172" s="467"/>
      <c r="AN172" s="467"/>
      <c r="AO172" s="467"/>
      <c r="AP172" s="467"/>
      <c r="AQ172" s="467"/>
      <c r="AR172" s="467"/>
      <c r="AS172" s="467"/>
      <c r="AT172" s="467"/>
      <c r="AU172" s="467"/>
      <c r="AV172" s="467"/>
      <c r="AW172" s="467">
        <f t="shared" si="64"/>
        <v>168.01089375000001</v>
      </c>
      <c r="AX172" s="467">
        <f t="shared" si="77"/>
        <v>0</v>
      </c>
      <c r="AY172" s="467"/>
      <c r="AZ172" s="467">
        <f t="shared" si="65"/>
        <v>84.005446875000004</v>
      </c>
      <c r="BA172" s="467">
        <f t="shared" si="78"/>
        <v>0</v>
      </c>
      <c r="BB172" s="467"/>
      <c r="BC172" s="467">
        <f t="shared" si="66"/>
        <v>50.403268125000004</v>
      </c>
      <c r="BD172" s="467">
        <f t="shared" si="79"/>
        <v>0</v>
      </c>
      <c r="BE172" s="467"/>
      <c r="BF172" s="467">
        <f t="shared" si="80"/>
        <v>168.01089375000001</v>
      </c>
      <c r="BG172" s="467">
        <f t="shared" si="81"/>
        <v>0</v>
      </c>
      <c r="BH172" s="467"/>
      <c r="BI172" s="467">
        <f t="shared" si="82"/>
        <v>84.005446875000004</v>
      </c>
      <c r="BJ172" s="467">
        <f t="shared" si="83"/>
        <v>0</v>
      </c>
      <c r="BK172" s="467"/>
      <c r="BL172" s="467">
        <f t="shared" si="84"/>
        <v>50.403268125000004</v>
      </c>
      <c r="BM172" s="467">
        <f t="shared" si="85"/>
        <v>0</v>
      </c>
      <c r="BN172" s="467"/>
      <c r="BO172" s="467"/>
      <c r="BP172" s="467"/>
      <c r="BQ172" s="467"/>
      <c r="BR172" s="467"/>
      <c r="BS172" s="467"/>
      <c r="BT172" s="467"/>
      <c r="BU172" s="467"/>
      <c r="BV172" s="467"/>
      <c r="BW172" s="467"/>
      <c r="BX172" s="467"/>
      <c r="BY172" s="467"/>
      <c r="BZ172" s="467"/>
      <c r="CA172" s="467"/>
      <c r="CB172" s="467"/>
      <c r="CC172" s="467"/>
      <c r="CD172" s="467"/>
      <c r="CE172" s="467"/>
      <c r="CF172" s="467"/>
      <c r="CG172" s="467"/>
      <c r="CH172" s="467"/>
      <c r="CI172" s="467"/>
      <c r="CJ172" s="467"/>
      <c r="CK172" s="467"/>
      <c r="CL172" s="467">
        <f t="shared" si="86"/>
        <v>0</v>
      </c>
      <c r="CM172" s="467">
        <f t="shared" si="87"/>
        <v>0</v>
      </c>
      <c r="CN172" s="467">
        <f t="shared" si="88"/>
        <v>0</v>
      </c>
      <c r="CO172" s="462"/>
      <c r="CP172" s="462"/>
      <c r="CQ172" s="457"/>
      <c r="CR172" s="457"/>
      <c r="CS172" s="457"/>
    </row>
    <row r="173" spans="1:97" s="472" customFormat="1" hidden="1">
      <c r="A173" s="469"/>
      <c r="B173" s="465" t="s">
        <v>340</v>
      </c>
      <c r="C173" s="466">
        <v>4.46</v>
      </c>
      <c r="D173" s="467">
        <f t="shared" si="67"/>
        <v>138.12508499999998</v>
      </c>
      <c r="E173" s="467">
        <f t="shared" si="60"/>
        <v>172.65635624999999</v>
      </c>
      <c r="F173" s="467"/>
      <c r="G173" s="467">
        <f t="shared" si="61"/>
        <v>138.12508499999998</v>
      </c>
      <c r="H173" s="467">
        <f t="shared" si="68"/>
        <v>0</v>
      </c>
      <c r="I173" s="467"/>
      <c r="J173" s="467">
        <f t="shared" si="62"/>
        <v>69.062542499999992</v>
      </c>
      <c r="K173" s="467">
        <f t="shared" si="69"/>
        <v>0</v>
      </c>
      <c r="L173" s="467"/>
      <c r="M173" s="467">
        <f t="shared" si="63"/>
        <v>41.437525499999992</v>
      </c>
      <c r="N173" s="467">
        <f t="shared" si="70"/>
        <v>0</v>
      </c>
      <c r="O173" s="467"/>
      <c r="P173" s="467">
        <f t="shared" si="71"/>
        <v>138.12508499999998</v>
      </c>
      <c r="Q173" s="467">
        <f t="shared" si="72"/>
        <v>0</v>
      </c>
      <c r="R173" s="467"/>
      <c r="S173" s="467">
        <f t="shared" si="73"/>
        <v>69.062542499999992</v>
      </c>
      <c r="T173" s="467">
        <f t="shared" si="74"/>
        <v>0</v>
      </c>
      <c r="U173" s="467"/>
      <c r="V173" s="467">
        <f t="shared" si="75"/>
        <v>41.437525499999992</v>
      </c>
      <c r="W173" s="467">
        <f t="shared" si="76"/>
        <v>0</v>
      </c>
      <c r="X173" s="467"/>
      <c r="Y173" s="467"/>
      <c r="Z173" s="467"/>
      <c r="AA173" s="467"/>
      <c r="AB173" s="467"/>
      <c r="AC173" s="467"/>
      <c r="AD173" s="467"/>
      <c r="AE173" s="467"/>
      <c r="AF173" s="467"/>
      <c r="AG173" s="467"/>
      <c r="AH173" s="467"/>
      <c r="AI173" s="467"/>
      <c r="AJ173" s="467"/>
      <c r="AK173" s="467"/>
      <c r="AL173" s="467"/>
      <c r="AM173" s="467"/>
      <c r="AN173" s="467"/>
      <c r="AO173" s="467"/>
      <c r="AP173" s="467"/>
      <c r="AQ173" s="467"/>
      <c r="AR173" s="467"/>
      <c r="AS173" s="467"/>
      <c r="AT173" s="467"/>
      <c r="AU173" s="467"/>
      <c r="AV173" s="467"/>
      <c r="AW173" s="467">
        <f t="shared" si="64"/>
        <v>172.65635624999999</v>
      </c>
      <c r="AX173" s="467">
        <f t="shared" si="77"/>
        <v>0</v>
      </c>
      <c r="AY173" s="467"/>
      <c r="AZ173" s="467">
        <f t="shared" si="65"/>
        <v>86.328178124999994</v>
      </c>
      <c r="BA173" s="467">
        <f t="shared" si="78"/>
        <v>0</v>
      </c>
      <c r="BB173" s="467"/>
      <c r="BC173" s="467">
        <f t="shared" si="66"/>
        <v>51.796906874999998</v>
      </c>
      <c r="BD173" s="467">
        <f t="shared" si="79"/>
        <v>0</v>
      </c>
      <c r="BE173" s="467"/>
      <c r="BF173" s="467">
        <f t="shared" si="80"/>
        <v>172.65635624999999</v>
      </c>
      <c r="BG173" s="467">
        <f t="shared" si="81"/>
        <v>0</v>
      </c>
      <c r="BH173" s="467"/>
      <c r="BI173" s="467">
        <f t="shared" si="82"/>
        <v>86.328178124999994</v>
      </c>
      <c r="BJ173" s="467">
        <f t="shared" si="83"/>
        <v>0</v>
      </c>
      <c r="BK173" s="467"/>
      <c r="BL173" s="467">
        <f t="shared" si="84"/>
        <v>51.796906874999998</v>
      </c>
      <c r="BM173" s="467">
        <f t="shared" si="85"/>
        <v>0</v>
      </c>
      <c r="BN173" s="467"/>
      <c r="BO173" s="467"/>
      <c r="BP173" s="467"/>
      <c r="BQ173" s="467"/>
      <c r="BR173" s="467"/>
      <c r="BS173" s="467"/>
      <c r="BT173" s="467"/>
      <c r="BU173" s="467"/>
      <c r="BV173" s="467"/>
      <c r="BW173" s="467"/>
      <c r="BX173" s="467"/>
      <c r="BY173" s="467"/>
      <c r="BZ173" s="467"/>
      <c r="CA173" s="467"/>
      <c r="CB173" s="467"/>
      <c r="CC173" s="467"/>
      <c r="CD173" s="467"/>
      <c r="CE173" s="467"/>
      <c r="CF173" s="467"/>
      <c r="CG173" s="467"/>
      <c r="CH173" s="467"/>
      <c r="CI173" s="467"/>
      <c r="CJ173" s="467"/>
      <c r="CK173" s="467"/>
      <c r="CL173" s="467">
        <f t="shared" si="86"/>
        <v>0</v>
      </c>
      <c r="CM173" s="467">
        <f t="shared" si="87"/>
        <v>0</v>
      </c>
      <c r="CN173" s="467">
        <f t="shared" si="88"/>
        <v>0</v>
      </c>
      <c r="CO173" s="462"/>
      <c r="CP173" s="462"/>
      <c r="CQ173" s="457"/>
      <c r="CR173" s="457"/>
      <c r="CS173" s="457"/>
    </row>
    <row r="174" spans="1:97" s="472" customFormat="1" hidden="1">
      <c r="A174" s="469"/>
      <c r="B174" s="465" t="s">
        <v>341</v>
      </c>
      <c r="C174" s="466">
        <v>4.57</v>
      </c>
      <c r="D174" s="467">
        <f t="shared" si="67"/>
        <v>141.5317575</v>
      </c>
      <c r="E174" s="467">
        <f t="shared" si="60"/>
        <v>176.914696875</v>
      </c>
      <c r="F174" s="467"/>
      <c r="G174" s="467">
        <f t="shared" si="61"/>
        <v>141.5317575</v>
      </c>
      <c r="H174" s="467">
        <f t="shared" si="68"/>
        <v>0</v>
      </c>
      <c r="I174" s="467"/>
      <c r="J174" s="467">
        <f t="shared" si="62"/>
        <v>70.765878749999999</v>
      </c>
      <c r="K174" s="467">
        <f t="shared" si="69"/>
        <v>0</v>
      </c>
      <c r="L174" s="467"/>
      <c r="M174" s="467">
        <f t="shared" si="63"/>
        <v>42.459527250000001</v>
      </c>
      <c r="N174" s="467">
        <f t="shared" si="70"/>
        <v>0</v>
      </c>
      <c r="O174" s="467"/>
      <c r="P174" s="467">
        <f t="shared" si="71"/>
        <v>141.5317575</v>
      </c>
      <c r="Q174" s="467">
        <f t="shared" si="72"/>
        <v>0</v>
      </c>
      <c r="R174" s="467"/>
      <c r="S174" s="467">
        <f t="shared" si="73"/>
        <v>70.765878749999999</v>
      </c>
      <c r="T174" s="467">
        <f t="shared" si="74"/>
        <v>0</v>
      </c>
      <c r="U174" s="467"/>
      <c r="V174" s="467">
        <f t="shared" si="75"/>
        <v>42.459527250000001</v>
      </c>
      <c r="W174" s="467">
        <f t="shared" si="76"/>
        <v>0</v>
      </c>
      <c r="X174" s="467"/>
      <c r="Y174" s="467"/>
      <c r="Z174" s="467"/>
      <c r="AA174" s="467"/>
      <c r="AB174" s="467"/>
      <c r="AC174" s="467"/>
      <c r="AD174" s="467"/>
      <c r="AE174" s="467"/>
      <c r="AF174" s="467"/>
      <c r="AG174" s="467"/>
      <c r="AH174" s="467"/>
      <c r="AI174" s="467"/>
      <c r="AJ174" s="467"/>
      <c r="AK174" s="467"/>
      <c r="AL174" s="467"/>
      <c r="AM174" s="467"/>
      <c r="AN174" s="467"/>
      <c r="AO174" s="467"/>
      <c r="AP174" s="467"/>
      <c r="AQ174" s="467"/>
      <c r="AR174" s="467"/>
      <c r="AS174" s="467"/>
      <c r="AT174" s="467"/>
      <c r="AU174" s="467"/>
      <c r="AV174" s="467"/>
      <c r="AW174" s="467">
        <f t="shared" si="64"/>
        <v>176.914696875</v>
      </c>
      <c r="AX174" s="467">
        <f t="shared" si="77"/>
        <v>0</v>
      </c>
      <c r="AY174" s="467"/>
      <c r="AZ174" s="467">
        <f t="shared" si="65"/>
        <v>88.457348437500002</v>
      </c>
      <c r="BA174" s="467">
        <f t="shared" si="78"/>
        <v>0</v>
      </c>
      <c r="BB174" s="467"/>
      <c r="BC174" s="467">
        <f t="shared" si="66"/>
        <v>53.074409062500003</v>
      </c>
      <c r="BD174" s="467">
        <f t="shared" si="79"/>
        <v>0</v>
      </c>
      <c r="BE174" s="467"/>
      <c r="BF174" s="467">
        <f t="shared" si="80"/>
        <v>176.914696875</v>
      </c>
      <c r="BG174" s="467">
        <f t="shared" si="81"/>
        <v>0</v>
      </c>
      <c r="BH174" s="467"/>
      <c r="BI174" s="467">
        <f t="shared" si="82"/>
        <v>88.457348437500002</v>
      </c>
      <c r="BJ174" s="467">
        <f t="shared" si="83"/>
        <v>0</v>
      </c>
      <c r="BK174" s="467"/>
      <c r="BL174" s="467">
        <f t="shared" si="84"/>
        <v>53.074409062500003</v>
      </c>
      <c r="BM174" s="467">
        <f t="shared" si="85"/>
        <v>0</v>
      </c>
      <c r="BN174" s="467"/>
      <c r="BO174" s="467"/>
      <c r="BP174" s="467"/>
      <c r="BQ174" s="467"/>
      <c r="BR174" s="467"/>
      <c r="BS174" s="467"/>
      <c r="BT174" s="467"/>
      <c r="BU174" s="467"/>
      <c r="BV174" s="467"/>
      <c r="BW174" s="467"/>
      <c r="BX174" s="467"/>
      <c r="BY174" s="467"/>
      <c r="BZ174" s="467"/>
      <c r="CA174" s="467"/>
      <c r="CB174" s="467"/>
      <c r="CC174" s="467"/>
      <c r="CD174" s="467"/>
      <c r="CE174" s="467"/>
      <c r="CF174" s="467"/>
      <c r="CG174" s="467"/>
      <c r="CH174" s="467"/>
      <c r="CI174" s="467"/>
      <c r="CJ174" s="467"/>
      <c r="CK174" s="467"/>
      <c r="CL174" s="467">
        <f t="shared" si="86"/>
        <v>0</v>
      </c>
      <c r="CM174" s="467">
        <f t="shared" si="87"/>
        <v>0</v>
      </c>
      <c r="CN174" s="467">
        <f t="shared" si="88"/>
        <v>0</v>
      </c>
      <c r="CO174" s="462"/>
      <c r="CP174" s="462"/>
      <c r="CQ174" s="457"/>
      <c r="CR174" s="457"/>
      <c r="CS174" s="457"/>
    </row>
    <row r="175" spans="1:97" s="472" customFormat="1" hidden="1">
      <c r="A175" s="469"/>
      <c r="B175" s="465" t="s">
        <v>342</v>
      </c>
      <c r="C175" s="466">
        <v>4.6900000000000004</v>
      </c>
      <c r="D175" s="467">
        <f t="shared" si="67"/>
        <v>145.24812750000001</v>
      </c>
      <c r="E175" s="467">
        <f t="shared" si="60"/>
        <v>181.56015937500001</v>
      </c>
      <c r="F175" s="467"/>
      <c r="G175" s="467">
        <f t="shared" si="61"/>
        <v>145.24812750000001</v>
      </c>
      <c r="H175" s="467">
        <f t="shared" si="68"/>
        <v>0</v>
      </c>
      <c r="I175" s="467"/>
      <c r="J175" s="467">
        <f t="shared" si="62"/>
        <v>72.624063750000005</v>
      </c>
      <c r="K175" s="467">
        <f t="shared" si="69"/>
        <v>0</v>
      </c>
      <c r="L175" s="467"/>
      <c r="M175" s="467">
        <f t="shared" si="63"/>
        <v>43.57443825</v>
      </c>
      <c r="N175" s="467">
        <f t="shared" si="70"/>
        <v>0</v>
      </c>
      <c r="O175" s="467"/>
      <c r="P175" s="467">
        <f t="shared" si="71"/>
        <v>145.24812750000001</v>
      </c>
      <c r="Q175" s="467">
        <f t="shared" si="72"/>
        <v>0</v>
      </c>
      <c r="R175" s="467"/>
      <c r="S175" s="467">
        <f t="shared" si="73"/>
        <v>72.624063750000005</v>
      </c>
      <c r="T175" s="467">
        <f t="shared" si="74"/>
        <v>0</v>
      </c>
      <c r="U175" s="467"/>
      <c r="V175" s="467">
        <f t="shared" si="75"/>
        <v>43.57443825</v>
      </c>
      <c r="W175" s="467">
        <f t="shared" si="76"/>
        <v>0</v>
      </c>
      <c r="X175" s="467"/>
      <c r="Y175" s="467"/>
      <c r="Z175" s="467"/>
      <c r="AA175" s="467"/>
      <c r="AB175" s="467"/>
      <c r="AC175" s="467"/>
      <c r="AD175" s="467"/>
      <c r="AE175" s="467"/>
      <c r="AF175" s="467"/>
      <c r="AG175" s="467"/>
      <c r="AH175" s="467"/>
      <c r="AI175" s="467"/>
      <c r="AJ175" s="467"/>
      <c r="AK175" s="467"/>
      <c r="AL175" s="467"/>
      <c r="AM175" s="467"/>
      <c r="AN175" s="467"/>
      <c r="AO175" s="467"/>
      <c r="AP175" s="467"/>
      <c r="AQ175" s="467"/>
      <c r="AR175" s="467"/>
      <c r="AS175" s="467"/>
      <c r="AT175" s="467"/>
      <c r="AU175" s="467"/>
      <c r="AV175" s="467"/>
      <c r="AW175" s="467">
        <f t="shared" si="64"/>
        <v>181.56015937500001</v>
      </c>
      <c r="AX175" s="467">
        <f t="shared" si="77"/>
        <v>0</v>
      </c>
      <c r="AY175" s="467"/>
      <c r="AZ175" s="467">
        <f t="shared" si="65"/>
        <v>90.780079687500006</v>
      </c>
      <c r="BA175" s="467">
        <f t="shared" si="78"/>
        <v>0</v>
      </c>
      <c r="BB175" s="467"/>
      <c r="BC175" s="467">
        <f t="shared" si="66"/>
        <v>54.468047812500004</v>
      </c>
      <c r="BD175" s="467">
        <f t="shared" si="79"/>
        <v>0</v>
      </c>
      <c r="BE175" s="467"/>
      <c r="BF175" s="467">
        <f t="shared" si="80"/>
        <v>181.56015937500001</v>
      </c>
      <c r="BG175" s="467">
        <f t="shared" si="81"/>
        <v>0</v>
      </c>
      <c r="BH175" s="467"/>
      <c r="BI175" s="467">
        <f t="shared" si="82"/>
        <v>90.780079687500006</v>
      </c>
      <c r="BJ175" s="467">
        <f t="shared" si="83"/>
        <v>0</v>
      </c>
      <c r="BK175" s="467"/>
      <c r="BL175" s="467">
        <f t="shared" si="84"/>
        <v>54.468047812500004</v>
      </c>
      <c r="BM175" s="467">
        <f t="shared" si="85"/>
        <v>0</v>
      </c>
      <c r="BN175" s="467"/>
      <c r="BO175" s="467"/>
      <c r="BP175" s="467"/>
      <c r="BQ175" s="467"/>
      <c r="BR175" s="467"/>
      <c r="BS175" s="467"/>
      <c r="BT175" s="467"/>
      <c r="BU175" s="467"/>
      <c r="BV175" s="467"/>
      <c r="BW175" s="467"/>
      <c r="BX175" s="467"/>
      <c r="BY175" s="467"/>
      <c r="BZ175" s="467"/>
      <c r="CA175" s="467"/>
      <c r="CB175" s="467"/>
      <c r="CC175" s="467"/>
      <c r="CD175" s="467"/>
      <c r="CE175" s="467"/>
      <c r="CF175" s="467"/>
      <c r="CG175" s="467"/>
      <c r="CH175" s="467"/>
      <c r="CI175" s="467"/>
      <c r="CJ175" s="467"/>
      <c r="CK175" s="467"/>
      <c r="CL175" s="467">
        <f t="shared" si="86"/>
        <v>0</v>
      </c>
      <c r="CM175" s="467">
        <f t="shared" si="87"/>
        <v>0</v>
      </c>
      <c r="CN175" s="467">
        <f t="shared" si="88"/>
        <v>0</v>
      </c>
      <c r="CO175" s="462"/>
      <c r="CP175" s="462"/>
      <c r="CQ175" s="457"/>
      <c r="CR175" s="457"/>
      <c r="CS175" s="457"/>
    </row>
    <row r="176" spans="1:97" s="472" customFormat="1" hidden="1">
      <c r="A176" s="469" t="s">
        <v>351</v>
      </c>
      <c r="B176" s="471" t="s">
        <v>343</v>
      </c>
      <c r="C176" s="466">
        <v>4.8099999999999996</v>
      </c>
      <c r="D176" s="467">
        <f t="shared" si="67"/>
        <v>148.96449749999999</v>
      </c>
      <c r="E176" s="467">
        <f t="shared" si="60"/>
        <v>186.20562187499999</v>
      </c>
      <c r="F176" s="467"/>
      <c r="G176" s="467">
        <f t="shared" si="61"/>
        <v>148.96449749999999</v>
      </c>
      <c r="H176" s="467">
        <f t="shared" si="68"/>
        <v>0</v>
      </c>
      <c r="I176" s="467"/>
      <c r="J176" s="467">
        <f t="shared" si="62"/>
        <v>74.482248749999997</v>
      </c>
      <c r="K176" s="467">
        <f t="shared" si="69"/>
        <v>0</v>
      </c>
      <c r="L176" s="467"/>
      <c r="M176" s="467">
        <f t="shared" si="63"/>
        <v>44.689349249999999</v>
      </c>
      <c r="N176" s="467">
        <f t="shared" si="70"/>
        <v>0</v>
      </c>
      <c r="O176" s="467"/>
      <c r="P176" s="467">
        <f t="shared" si="71"/>
        <v>148.96449749999999</v>
      </c>
      <c r="Q176" s="467">
        <f t="shared" si="72"/>
        <v>0</v>
      </c>
      <c r="R176" s="467"/>
      <c r="S176" s="467">
        <f t="shared" si="73"/>
        <v>74.482248749999997</v>
      </c>
      <c r="T176" s="467">
        <f t="shared" si="74"/>
        <v>0</v>
      </c>
      <c r="U176" s="467"/>
      <c r="V176" s="467">
        <f t="shared" si="75"/>
        <v>44.689349249999999</v>
      </c>
      <c r="W176" s="467">
        <f t="shared" si="76"/>
        <v>0</v>
      </c>
      <c r="X176" s="467"/>
      <c r="Y176" s="467"/>
      <c r="Z176" s="467"/>
      <c r="AA176" s="467"/>
      <c r="AB176" s="467"/>
      <c r="AC176" s="467"/>
      <c r="AD176" s="467"/>
      <c r="AE176" s="467"/>
      <c r="AF176" s="467"/>
      <c r="AG176" s="467"/>
      <c r="AH176" s="467"/>
      <c r="AI176" s="467"/>
      <c r="AJ176" s="467"/>
      <c r="AK176" s="467"/>
      <c r="AL176" s="467"/>
      <c r="AM176" s="467"/>
      <c r="AN176" s="467"/>
      <c r="AO176" s="467"/>
      <c r="AP176" s="467"/>
      <c r="AQ176" s="467"/>
      <c r="AR176" s="467"/>
      <c r="AS176" s="467"/>
      <c r="AT176" s="467"/>
      <c r="AU176" s="467"/>
      <c r="AV176" s="467"/>
      <c r="AW176" s="467">
        <f t="shared" si="64"/>
        <v>186.20562187499999</v>
      </c>
      <c r="AX176" s="467">
        <f t="shared" si="77"/>
        <v>0</v>
      </c>
      <c r="AY176" s="467"/>
      <c r="AZ176" s="467">
        <f t="shared" si="65"/>
        <v>93.102810937499996</v>
      </c>
      <c r="BA176" s="467">
        <f t="shared" si="78"/>
        <v>0</v>
      </c>
      <c r="BB176" s="467"/>
      <c r="BC176" s="467">
        <f t="shared" si="66"/>
        <v>55.861686562499997</v>
      </c>
      <c r="BD176" s="467">
        <f t="shared" si="79"/>
        <v>0</v>
      </c>
      <c r="BE176" s="467"/>
      <c r="BF176" s="467">
        <f t="shared" si="80"/>
        <v>186.20562187499999</v>
      </c>
      <c r="BG176" s="467">
        <f t="shared" si="81"/>
        <v>0</v>
      </c>
      <c r="BH176" s="467"/>
      <c r="BI176" s="467">
        <f t="shared" si="82"/>
        <v>93.102810937499996</v>
      </c>
      <c r="BJ176" s="467">
        <f t="shared" si="83"/>
        <v>0</v>
      </c>
      <c r="BK176" s="467"/>
      <c r="BL176" s="467">
        <f t="shared" si="84"/>
        <v>55.861686562499997</v>
      </c>
      <c r="BM176" s="467">
        <f t="shared" si="85"/>
        <v>0</v>
      </c>
      <c r="BN176" s="467"/>
      <c r="BO176" s="467"/>
      <c r="BP176" s="467"/>
      <c r="BQ176" s="467"/>
      <c r="BR176" s="467"/>
      <c r="BS176" s="467"/>
      <c r="BT176" s="467"/>
      <c r="BU176" s="467"/>
      <c r="BV176" s="467"/>
      <c r="BW176" s="467"/>
      <c r="BX176" s="467"/>
      <c r="BY176" s="467"/>
      <c r="BZ176" s="467"/>
      <c r="CA176" s="467"/>
      <c r="CB176" s="467"/>
      <c r="CC176" s="467"/>
      <c r="CD176" s="467"/>
      <c r="CE176" s="467"/>
      <c r="CF176" s="467"/>
      <c r="CG176" s="467"/>
      <c r="CH176" s="467"/>
      <c r="CI176" s="467"/>
      <c r="CJ176" s="467"/>
      <c r="CK176" s="467"/>
      <c r="CL176" s="467">
        <f t="shared" si="86"/>
        <v>0</v>
      </c>
      <c r="CM176" s="467">
        <f t="shared" si="87"/>
        <v>0</v>
      </c>
      <c r="CN176" s="467">
        <f t="shared" si="88"/>
        <v>0</v>
      </c>
      <c r="CO176" s="462"/>
      <c r="CP176" s="462"/>
      <c r="CQ176" s="457"/>
      <c r="CR176" s="457"/>
      <c r="CS176" s="457"/>
    </row>
    <row r="177" spans="1:97" s="472" customFormat="1" hidden="1">
      <c r="A177" s="469"/>
      <c r="B177" s="465" t="s">
        <v>344</v>
      </c>
      <c r="C177" s="466">
        <v>4.9400000000000004</v>
      </c>
      <c r="D177" s="467">
        <f t="shared" si="67"/>
        <v>152.990565</v>
      </c>
      <c r="E177" s="467">
        <f t="shared" si="60"/>
        <v>191.23820625000002</v>
      </c>
      <c r="F177" s="467"/>
      <c r="G177" s="467">
        <f t="shared" si="61"/>
        <v>152.990565</v>
      </c>
      <c r="H177" s="467">
        <f t="shared" si="68"/>
        <v>0</v>
      </c>
      <c r="I177" s="467"/>
      <c r="J177" s="467">
        <f t="shared" si="62"/>
        <v>76.495282500000002</v>
      </c>
      <c r="K177" s="467">
        <f t="shared" si="69"/>
        <v>0</v>
      </c>
      <c r="L177" s="467"/>
      <c r="M177" s="467">
        <f t="shared" si="63"/>
        <v>45.897169499999997</v>
      </c>
      <c r="N177" s="467">
        <f t="shared" si="70"/>
        <v>0</v>
      </c>
      <c r="O177" s="467"/>
      <c r="P177" s="467">
        <f t="shared" si="71"/>
        <v>152.990565</v>
      </c>
      <c r="Q177" s="467">
        <f t="shared" si="72"/>
        <v>0</v>
      </c>
      <c r="R177" s="467"/>
      <c r="S177" s="467">
        <f t="shared" si="73"/>
        <v>76.495282500000002</v>
      </c>
      <c r="T177" s="467">
        <f t="shared" si="74"/>
        <v>0</v>
      </c>
      <c r="U177" s="467"/>
      <c r="V177" s="467">
        <f t="shared" si="75"/>
        <v>45.897169499999997</v>
      </c>
      <c r="W177" s="467">
        <f t="shared" si="76"/>
        <v>0</v>
      </c>
      <c r="X177" s="467"/>
      <c r="Y177" s="467"/>
      <c r="Z177" s="467"/>
      <c r="AA177" s="467"/>
      <c r="AB177" s="467"/>
      <c r="AC177" s="467"/>
      <c r="AD177" s="467"/>
      <c r="AE177" s="467"/>
      <c r="AF177" s="467"/>
      <c r="AG177" s="467"/>
      <c r="AH177" s="467"/>
      <c r="AI177" s="467"/>
      <c r="AJ177" s="467"/>
      <c r="AK177" s="467"/>
      <c r="AL177" s="467"/>
      <c r="AM177" s="467"/>
      <c r="AN177" s="467"/>
      <c r="AO177" s="467"/>
      <c r="AP177" s="467"/>
      <c r="AQ177" s="467"/>
      <c r="AR177" s="467"/>
      <c r="AS177" s="467"/>
      <c r="AT177" s="467"/>
      <c r="AU177" s="467"/>
      <c r="AV177" s="467"/>
      <c r="AW177" s="467">
        <f t="shared" si="64"/>
        <v>191.23820625000002</v>
      </c>
      <c r="AX177" s="467">
        <f t="shared" si="77"/>
        <v>0</v>
      </c>
      <c r="AY177" s="467"/>
      <c r="AZ177" s="467">
        <f t="shared" si="65"/>
        <v>95.619103125000009</v>
      </c>
      <c r="BA177" s="467">
        <f t="shared" si="78"/>
        <v>0</v>
      </c>
      <c r="BB177" s="467"/>
      <c r="BC177" s="467">
        <f t="shared" si="66"/>
        <v>57.371461875000001</v>
      </c>
      <c r="BD177" s="467">
        <f t="shared" si="79"/>
        <v>0</v>
      </c>
      <c r="BE177" s="467"/>
      <c r="BF177" s="467">
        <f t="shared" si="80"/>
        <v>191.23820625000002</v>
      </c>
      <c r="BG177" s="467">
        <f t="shared" si="81"/>
        <v>0</v>
      </c>
      <c r="BH177" s="467"/>
      <c r="BI177" s="467">
        <f t="shared" si="82"/>
        <v>95.619103125000009</v>
      </c>
      <c r="BJ177" s="467">
        <f t="shared" si="83"/>
        <v>0</v>
      </c>
      <c r="BK177" s="467"/>
      <c r="BL177" s="467">
        <f t="shared" si="84"/>
        <v>57.371461875000001</v>
      </c>
      <c r="BM177" s="467">
        <f t="shared" si="85"/>
        <v>0</v>
      </c>
      <c r="BN177" s="467"/>
      <c r="BO177" s="467"/>
      <c r="BP177" s="467"/>
      <c r="BQ177" s="467"/>
      <c r="BR177" s="467"/>
      <c r="BS177" s="467"/>
      <c r="BT177" s="467"/>
      <c r="BU177" s="467"/>
      <c r="BV177" s="467"/>
      <c r="BW177" s="467"/>
      <c r="BX177" s="467"/>
      <c r="BY177" s="467"/>
      <c r="BZ177" s="467"/>
      <c r="CA177" s="467"/>
      <c r="CB177" s="467"/>
      <c r="CC177" s="467"/>
      <c r="CD177" s="467"/>
      <c r="CE177" s="467"/>
      <c r="CF177" s="467"/>
      <c r="CG177" s="467"/>
      <c r="CH177" s="467"/>
      <c r="CI177" s="467"/>
      <c r="CJ177" s="467"/>
      <c r="CK177" s="467"/>
      <c r="CL177" s="467">
        <f t="shared" si="86"/>
        <v>0</v>
      </c>
      <c r="CM177" s="467">
        <f t="shared" si="87"/>
        <v>0</v>
      </c>
      <c r="CN177" s="467">
        <f t="shared" si="88"/>
        <v>0</v>
      </c>
      <c r="CO177" s="462"/>
      <c r="CP177" s="462"/>
      <c r="CQ177" s="457"/>
      <c r="CR177" s="457"/>
      <c r="CS177" s="457"/>
    </row>
    <row r="178" spans="1:97" s="472" customFormat="1" hidden="1">
      <c r="A178" s="469"/>
      <c r="B178" s="465" t="s">
        <v>345</v>
      </c>
      <c r="C178" s="470">
        <v>5.0599999999999996</v>
      </c>
      <c r="D178" s="467">
        <f t="shared" si="67"/>
        <v>156.70693499999999</v>
      </c>
      <c r="E178" s="467">
        <f t="shared" si="60"/>
        <v>195.88366874999997</v>
      </c>
      <c r="F178" s="467"/>
      <c r="G178" s="467">
        <f t="shared" si="61"/>
        <v>156.70693499999999</v>
      </c>
      <c r="H178" s="467">
        <f t="shared" si="68"/>
        <v>0</v>
      </c>
      <c r="I178" s="467"/>
      <c r="J178" s="467">
        <f t="shared" si="62"/>
        <v>78.353467499999994</v>
      </c>
      <c r="K178" s="467">
        <f t="shared" si="69"/>
        <v>0</v>
      </c>
      <c r="L178" s="467"/>
      <c r="M178" s="467">
        <f t="shared" si="63"/>
        <v>47.012080499999996</v>
      </c>
      <c r="N178" s="467">
        <f t="shared" si="70"/>
        <v>0</v>
      </c>
      <c r="O178" s="467"/>
      <c r="P178" s="467">
        <f t="shared" si="71"/>
        <v>156.70693499999999</v>
      </c>
      <c r="Q178" s="467">
        <f t="shared" si="72"/>
        <v>0</v>
      </c>
      <c r="R178" s="467"/>
      <c r="S178" s="467">
        <f t="shared" si="73"/>
        <v>78.353467499999994</v>
      </c>
      <c r="T178" s="467">
        <f t="shared" si="74"/>
        <v>0</v>
      </c>
      <c r="U178" s="467"/>
      <c r="V178" s="467">
        <f t="shared" si="75"/>
        <v>47.012080499999996</v>
      </c>
      <c r="W178" s="467">
        <f t="shared" si="76"/>
        <v>0</v>
      </c>
      <c r="X178" s="467"/>
      <c r="Y178" s="467"/>
      <c r="Z178" s="467"/>
      <c r="AA178" s="467"/>
      <c r="AB178" s="467"/>
      <c r="AC178" s="467"/>
      <c r="AD178" s="467"/>
      <c r="AE178" s="467"/>
      <c r="AF178" s="467"/>
      <c r="AG178" s="467"/>
      <c r="AH178" s="467"/>
      <c r="AI178" s="467"/>
      <c r="AJ178" s="467"/>
      <c r="AK178" s="467"/>
      <c r="AL178" s="467"/>
      <c r="AM178" s="467"/>
      <c r="AN178" s="467"/>
      <c r="AO178" s="467"/>
      <c r="AP178" s="467"/>
      <c r="AQ178" s="467"/>
      <c r="AR178" s="467"/>
      <c r="AS178" s="467"/>
      <c r="AT178" s="467"/>
      <c r="AU178" s="467"/>
      <c r="AV178" s="467"/>
      <c r="AW178" s="467">
        <f t="shared" si="64"/>
        <v>195.88366874999997</v>
      </c>
      <c r="AX178" s="467">
        <f t="shared" si="77"/>
        <v>0</v>
      </c>
      <c r="AY178" s="467"/>
      <c r="AZ178" s="467">
        <f t="shared" si="65"/>
        <v>97.941834374999985</v>
      </c>
      <c r="BA178" s="467">
        <f t="shared" si="78"/>
        <v>0</v>
      </c>
      <c r="BB178" s="467"/>
      <c r="BC178" s="467">
        <f t="shared" si="66"/>
        <v>58.765100624999988</v>
      </c>
      <c r="BD178" s="467">
        <f t="shared" si="79"/>
        <v>0</v>
      </c>
      <c r="BE178" s="467"/>
      <c r="BF178" s="467">
        <f t="shared" si="80"/>
        <v>195.88366874999997</v>
      </c>
      <c r="BG178" s="467">
        <f t="shared" si="81"/>
        <v>0</v>
      </c>
      <c r="BH178" s="467"/>
      <c r="BI178" s="467">
        <f t="shared" si="82"/>
        <v>97.941834374999985</v>
      </c>
      <c r="BJ178" s="467">
        <f t="shared" si="83"/>
        <v>0</v>
      </c>
      <c r="BK178" s="467"/>
      <c r="BL178" s="467">
        <f t="shared" si="84"/>
        <v>58.765100624999988</v>
      </c>
      <c r="BM178" s="467">
        <f t="shared" si="85"/>
        <v>0</v>
      </c>
      <c r="BN178" s="467"/>
      <c r="BO178" s="467"/>
      <c r="BP178" s="467"/>
      <c r="BQ178" s="467"/>
      <c r="BR178" s="467"/>
      <c r="BS178" s="467"/>
      <c r="BT178" s="467"/>
      <c r="BU178" s="467"/>
      <c r="BV178" s="467"/>
      <c r="BW178" s="467"/>
      <c r="BX178" s="467"/>
      <c r="BY178" s="467"/>
      <c r="BZ178" s="467"/>
      <c r="CA178" s="467"/>
      <c r="CB178" s="467"/>
      <c r="CC178" s="467"/>
      <c r="CD178" s="467"/>
      <c r="CE178" s="467"/>
      <c r="CF178" s="467"/>
      <c r="CG178" s="467"/>
      <c r="CH178" s="467"/>
      <c r="CI178" s="467"/>
      <c r="CJ178" s="467"/>
      <c r="CK178" s="467"/>
      <c r="CL178" s="467">
        <f t="shared" si="86"/>
        <v>0</v>
      </c>
      <c r="CM178" s="467">
        <f t="shared" si="87"/>
        <v>0</v>
      </c>
      <c r="CN178" s="467">
        <f t="shared" si="88"/>
        <v>0</v>
      </c>
      <c r="CO178" s="462"/>
      <c r="CP178" s="462"/>
      <c r="CQ178" s="457"/>
      <c r="CR178" s="457"/>
      <c r="CS178" s="457"/>
    </row>
    <row r="179" spans="1:97" s="472" customFormat="1" hidden="1">
      <c r="A179" s="469"/>
      <c r="B179" s="465" t="s">
        <v>346</v>
      </c>
      <c r="C179" s="466">
        <v>5.19</v>
      </c>
      <c r="D179" s="467">
        <f t="shared" si="67"/>
        <v>160.7330025</v>
      </c>
      <c r="E179" s="467">
        <f t="shared" si="60"/>
        <v>200.916253125</v>
      </c>
      <c r="F179" s="467"/>
      <c r="G179" s="467">
        <f t="shared" si="61"/>
        <v>160.7330025</v>
      </c>
      <c r="H179" s="467">
        <f t="shared" si="68"/>
        <v>0</v>
      </c>
      <c r="I179" s="467"/>
      <c r="J179" s="467">
        <f t="shared" si="62"/>
        <v>80.366501249999999</v>
      </c>
      <c r="K179" s="467">
        <f t="shared" si="69"/>
        <v>0</v>
      </c>
      <c r="L179" s="467"/>
      <c r="M179" s="467">
        <f t="shared" si="63"/>
        <v>48.219900750000001</v>
      </c>
      <c r="N179" s="467">
        <f t="shared" si="70"/>
        <v>0</v>
      </c>
      <c r="O179" s="467"/>
      <c r="P179" s="467">
        <f t="shared" si="71"/>
        <v>160.7330025</v>
      </c>
      <c r="Q179" s="467">
        <f t="shared" si="72"/>
        <v>0</v>
      </c>
      <c r="R179" s="467"/>
      <c r="S179" s="467">
        <f t="shared" si="73"/>
        <v>80.366501249999999</v>
      </c>
      <c r="T179" s="467">
        <f t="shared" si="74"/>
        <v>0</v>
      </c>
      <c r="U179" s="467"/>
      <c r="V179" s="467">
        <f t="shared" si="75"/>
        <v>48.219900750000001</v>
      </c>
      <c r="W179" s="467">
        <f t="shared" si="76"/>
        <v>0</v>
      </c>
      <c r="X179" s="467"/>
      <c r="Y179" s="467"/>
      <c r="Z179" s="467"/>
      <c r="AA179" s="467"/>
      <c r="AB179" s="467"/>
      <c r="AC179" s="467"/>
      <c r="AD179" s="467"/>
      <c r="AE179" s="467"/>
      <c r="AF179" s="467"/>
      <c r="AG179" s="467"/>
      <c r="AH179" s="467"/>
      <c r="AI179" s="467"/>
      <c r="AJ179" s="467"/>
      <c r="AK179" s="467"/>
      <c r="AL179" s="467"/>
      <c r="AM179" s="467"/>
      <c r="AN179" s="467"/>
      <c r="AO179" s="467"/>
      <c r="AP179" s="467"/>
      <c r="AQ179" s="467"/>
      <c r="AR179" s="467"/>
      <c r="AS179" s="467"/>
      <c r="AT179" s="467"/>
      <c r="AU179" s="467"/>
      <c r="AV179" s="467"/>
      <c r="AW179" s="467">
        <f t="shared" si="64"/>
        <v>200.916253125</v>
      </c>
      <c r="AX179" s="467">
        <f t="shared" si="77"/>
        <v>0</v>
      </c>
      <c r="AY179" s="467"/>
      <c r="AZ179" s="467">
        <f t="shared" si="65"/>
        <v>100.4581265625</v>
      </c>
      <c r="BA179" s="467">
        <f t="shared" si="78"/>
        <v>0</v>
      </c>
      <c r="BB179" s="467"/>
      <c r="BC179" s="467">
        <f t="shared" si="66"/>
        <v>60.274875937499999</v>
      </c>
      <c r="BD179" s="467">
        <f t="shared" si="79"/>
        <v>0</v>
      </c>
      <c r="BE179" s="467"/>
      <c r="BF179" s="467">
        <f t="shared" si="80"/>
        <v>200.916253125</v>
      </c>
      <c r="BG179" s="467">
        <f t="shared" si="81"/>
        <v>0</v>
      </c>
      <c r="BH179" s="467"/>
      <c r="BI179" s="467">
        <f t="shared" si="82"/>
        <v>100.4581265625</v>
      </c>
      <c r="BJ179" s="467">
        <f t="shared" si="83"/>
        <v>0</v>
      </c>
      <c r="BK179" s="467"/>
      <c r="BL179" s="467">
        <f t="shared" si="84"/>
        <v>60.274875937499999</v>
      </c>
      <c r="BM179" s="467">
        <f t="shared" si="85"/>
        <v>0</v>
      </c>
      <c r="BN179" s="467"/>
      <c r="BO179" s="467"/>
      <c r="BP179" s="467"/>
      <c r="BQ179" s="467"/>
      <c r="BR179" s="467"/>
      <c r="BS179" s="467"/>
      <c r="BT179" s="467"/>
      <c r="BU179" s="467"/>
      <c r="BV179" s="467"/>
      <c r="BW179" s="467"/>
      <c r="BX179" s="467"/>
      <c r="BY179" s="467"/>
      <c r="BZ179" s="467"/>
      <c r="CA179" s="467"/>
      <c r="CB179" s="467"/>
      <c r="CC179" s="467"/>
      <c r="CD179" s="467"/>
      <c r="CE179" s="467"/>
      <c r="CF179" s="467"/>
      <c r="CG179" s="467"/>
      <c r="CH179" s="467"/>
      <c r="CI179" s="467"/>
      <c r="CJ179" s="467"/>
      <c r="CK179" s="467"/>
      <c r="CL179" s="467">
        <f t="shared" si="86"/>
        <v>0</v>
      </c>
      <c r="CM179" s="467">
        <f t="shared" si="87"/>
        <v>0</v>
      </c>
      <c r="CN179" s="467">
        <f t="shared" si="88"/>
        <v>0</v>
      </c>
      <c r="CO179" s="462"/>
      <c r="CP179" s="462"/>
      <c r="CQ179" s="457"/>
      <c r="CR179" s="457"/>
      <c r="CS179" s="457"/>
    </row>
    <row r="180" spans="1:97" s="479" customFormat="1">
      <c r="A180" s="562" t="s">
        <v>421</v>
      </c>
      <c r="B180" s="563"/>
      <c r="C180" s="476"/>
      <c r="D180" s="476"/>
      <c r="E180" s="476"/>
      <c r="F180" s="477">
        <f>SUM(F12:F179)</f>
        <v>1</v>
      </c>
      <c r="G180" s="477"/>
      <c r="H180" s="477">
        <f t="shared" ref="H180:CH180" si="89">SUM(H12:H179)</f>
        <v>203.5155</v>
      </c>
      <c r="I180" s="477">
        <f>SUM(I12:I179)</f>
        <v>0</v>
      </c>
      <c r="J180" s="477"/>
      <c r="K180" s="477">
        <f t="shared" si="89"/>
        <v>0</v>
      </c>
      <c r="L180" s="477">
        <f>SUM(L12:L179)</f>
        <v>0</v>
      </c>
      <c r="M180" s="477"/>
      <c r="N180" s="477">
        <f t="shared" si="89"/>
        <v>0</v>
      </c>
      <c r="O180" s="477">
        <f>SUM(O12:O179)</f>
        <v>0</v>
      </c>
      <c r="P180" s="477"/>
      <c r="Q180" s="477">
        <f t="shared" ref="Q180" si="90">SUM(Q12:Q179)</f>
        <v>0</v>
      </c>
      <c r="R180" s="477">
        <f>SUM(R12:R179)</f>
        <v>0</v>
      </c>
      <c r="S180" s="477"/>
      <c r="T180" s="477">
        <f t="shared" ref="T180" si="91">SUM(T12:T179)</f>
        <v>0</v>
      </c>
      <c r="U180" s="477">
        <f>SUM(U12:U179)</f>
        <v>0</v>
      </c>
      <c r="V180" s="477"/>
      <c r="W180" s="477">
        <f t="shared" ref="W180" si="92">SUM(W12:W179)</f>
        <v>0</v>
      </c>
      <c r="X180" s="477">
        <f>SUM(X12:X179)</f>
        <v>0</v>
      </c>
      <c r="Y180" s="477"/>
      <c r="Z180" s="477">
        <f t="shared" si="89"/>
        <v>0</v>
      </c>
      <c r="AA180" s="477">
        <f>SUM(AA12:AA179)</f>
        <v>0</v>
      </c>
      <c r="AB180" s="477"/>
      <c r="AC180" s="477">
        <f t="shared" si="89"/>
        <v>0</v>
      </c>
      <c r="AD180" s="477">
        <f>SUM(AD12:AD179)</f>
        <v>0</v>
      </c>
      <c r="AE180" s="477"/>
      <c r="AF180" s="477">
        <f t="shared" si="89"/>
        <v>0</v>
      </c>
      <c r="AG180" s="477">
        <f>SUM(AG12:AG179)</f>
        <v>0</v>
      </c>
      <c r="AH180" s="477"/>
      <c r="AI180" s="477">
        <f t="shared" si="89"/>
        <v>0</v>
      </c>
      <c r="AJ180" s="477">
        <f>SUM(AJ12:AJ179)</f>
        <v>0</v>
      </c>
      <c r="AK180" s="477"/>
      <c r="AL180" s="477">
        <f t="shared" si="89"/>
        <v>0</v>
      </c>
      <c r="AM180" s="477">
        <f>SUM(AM12:AM179)</f>
        <v>0</v>
      </c>
      <c r="AN180" s="477"/>
      <c r="AO180" s="477">
        <f t="shared" si="89"/>
        <v>0</v>
      </c>
      <c r="AP180" s="477">
        <f>SUM(AP12:AP179)</f>
        <v>0</v>
      </c>
      <c r="AQ180" s="477"/>
      <c r="AR180" s="477">
        <f t="shared" si="89"/>
        <v>0</v>
      </c>
      <c r="AS180" s="477">
        <f>SUM(AS12:AS179)</f>
        <v>0</v>
      </c>
      <c r="AT180" s="477"/>
      <c r="AU180" s="477">
        <f t="shared" si="89"/>
        <v>0</v>
      </c>
      <c r="AV180" s="477">
        <f>SUM(AV12:AV179)</f>
        <v>0</v>
      </c>
      <c r="AW180" s="477"/>
      <c r="AX180" s="477">
        <f t="shared" si="89"/>
        <v>0</v>
      </c>
      <c r="AY180" s="477">
        <f>SUM(AY12:AY179)</f>
        <v>0</v>
      </c>
      <c r="AZ180" s="477"/>
      <c r="BA180" s="477">
        <f t="shared" si="89"/>
        <v>0</v>
      </c>
      <c r="BB180" s="477">
        <f>SUM(BB12:BB179)</f>
        <v>0</v>
      </c>
      <c r="BC180" s="477"/>
      <c r="BD180" s="477">
        <f t="shared" si="89"/>
        <v>0</v>
      </c>
      <c r="BE180" s="477">
        <f>SUM(BE12:BE179)</f>
        <v>0</v>
      </c>
      <c r="BF180" s="477"/>
      <c r="BG180" s="477">
        <f t="shared" ref="BG180" si="93">SUM(BG12:BG179)</f>
        <v>0</v>
      </c>
      <c r="BH180" s="477">
        <f>SUM(BH12:BH179)</f>
        <v>0</v>
      </c>
      <c r="BI180" s="477"/>
      <c r="BJ180" s="477">
        <f t="shared" ref="BJ180" si="94">SUM(BJ12:BJ179)</f>
        <v>0</v>
      </c>
      <c r="BK180" s="477">
        <f>SUM(BK12:BK179)</f>
        <v>0</v>
      </c>
      <c r="BL180" s="477"/>
      <c r="BM180" s="477">
        <f t="shared" ref="BM180" si="95">SUM(BM12:BM179)</f>
        <v>0</v>
      </c>
      <c r="BN180" s="477">
        <f>SUM(BN12:BN179)</f>
        <v>0</v>
      </c>
      <c r="BO180" s="477"/>
      <c r="BP180" s="477">
        <f t="shared" si="89"/>
        <v>0</v>
      </c>
      <c r="BQ180" s="477">
        <f>SUM(BQ12:BQ179)</f>
        <v>0</v>
      </c>
      <c r="BR180" s="477"/>
      <c r="BS180" s="477">
        <f t="shared" si="89"/>
        <v>0</v>
      </c>
      <c r="BT180" s="477">
        <f>SUM(BT12:BT179)</f>
        <v>0</v>
      </c>
      <c r="BU180" s="477"/>
      <c r="BV180" s="477">
        <f t="shared" si="89"/>
        <v>0</v>
      </c>
      <c r="BW180" s="477">
        <f>SUM(BW12:BW179)</f>
        <v>0</v>
      </c>
      <c r="BX180" s="477"/>
      <c r="BY180" s="477">
        <f t="shared" si="89"/>
        <v>0</v>
      </c>
      <c r="BZ180" s="477">
        <f>SUM(BZ12:BZ179)</f>
        <v>0</v>
      </c>
      <c r="CA180" s="477"/>
      <c r="CB180" s="477">
        <f t="shared" si="89"/>
        <v>0</v>
      </c>
      <c r="CC180" s="477">
        <f>SUM(CC12:CC179)</f>
        <v>0</v>
      </c>
      <c r="CD180" s="477"/>
      <c r="CE180" s="477">
        <f t="shared" si="89"/>
        <v>0</v>
      </c>
      <c r="CF180" s="477">
        <f>SUM(CF12:CF179)</f>
        <v>0</v>
      </c>
      <c r="CG180" s="477"/>
      <c r="CH180" s="477">
        <f t="shared" si="89"/>
        <v>0</v>
      </c>
      <c r="CI180" s="477">
        <f>SUM(CI12:CI179)</f>
        <v>0</v>
      </c>
      <c r="CJ180" s="477"/>
      <c r="CK180" s="477">
        <f t="shared" ref="CK180:CN180" si="96">SUM(CK12:CK179)</f>
        <v>0</v>
      </c>
      <c r="CL180" s="478">
        <f t="shared" si="96"/>
        <v>203.5155</v>
      </c>
      <c r="CM180" s="478">
        <f t="shared" si="96"/>
        <v>0</v>
      </c>
      <c r="CN180" s="478">
        <f t="shared" si="96"/>
        <v>2442.1860000000001</v>
      </c>
      <c r="CO180" s="462"/>
      <c r="CP180" s="462"/>
      <c r="CQ180" s="457"/>
      <c r="CR180" s="457"/>
      <c r="CS180" s="457"/>
    </row>
    <row r="181" spans="1:97" s="472" customFormat="1" hidden="1">
      <c r="A181" s="464"/>
      <c r="B181" s="465" t="s">
        <v>353</v>
      </c>
      <c r="C181" s="466">
        <v>5.6</v>
      </c>
      <c r="D181" s="467">
        <f>(C181*17697)*1.75/1000</f>
        <v>173.4306</v>
      </c>
      <c r="E181" s="467">
        <f t="shared" ref="E181:E224" si="97">D181*1.25</f>
        <v>216.78825000000001</v>
      </c>
      <c r="F181" s="467"/>
      <c r="G181" s="467"/>
      <c r="H181" s="467"/>
      <c r="I181" s="467"/>
      <c r="J181" s="467"/>
      <c r="K181" s="467"/>
      <c r="L181" s="467"/>
      <c r="M181" s="467"/>
      <c r="N181" s="467"/>
      <c r="O181" s="467"/>
      <c r="P181" s="467"/>
      <c r="Q181" s="467"/>
      <c r="R181" s="467"/>
      <c r="S181" s="467"/>
      <c r="T181" s="467"/>
      <c r="U181" s="467"/>
      <c r="V181" s="467"/>
      <c r="W181" s="467"/>
      <c r="X181" s="467"/>
      <c r="Y181" s="467">
        <f t="shared" ref="Y181:Y235" si="98">D181*50%</f>
        <v>86.715299999999999</v>
      </c>
      <c r="Z181" s="467">
        <f t="shared" ref="Z181:Z235" si="99">X181*Y181</f>
        <v>0</v>
      </c>
      <c r="AA181" s="467"/>
      <c r="AB181" s="467">
        <f t="shared" ref="AB181:AB235" si="100">D181*40%</f>
        <v>69.372240000000005</v>
      </c>
      <c r="AC181" s="467">
        <f t="shared" ref="AC181:AC235" si="101">AA181*AB181</f>
        <v>0</v>
      </c>
      <c r="AD181" s="467"/>
      <c r="AE181" s="467">
        <f t="shared" ref="AE181:AE235" si="102">D181*35%</f>
        <v>60.700709999999994</v>
      </c>
      <c r="AF181" s="467">
        <f t="shared" ref="AF181:AF235" si="103">AD181*AE181</f>
        <v>0</v>
      </c>
      <c r="AG181" s="467"/>
      <c r="AH181" s="467">
        <f t="shared" ref="AH181:AH235" si="104">D181*30%</f>
        <v>52.029179999999997</v>
      </c>
      <c r="AI181" s="467">
        <f t="shared" ref="AI181:AI235" si="105">AG181*AH181</f>
        <v>0</v>
      </c>
      <c r="AJ181" s="467"/>
      <c r="AK181" s="467">
        <f t="shared" ref="AK181:AK235" si="106">+Y181</f>
        <v>86.715299999999999</v>
      </c>
      <c r="AL181" s="467">
        <f t="shared" ref="AL181:AL235" si="107">AJ181*AK181</f>
        <v>0</v>
      </c>
      <c r="AM181" s="467"/>
      <c r="AN181" s="467">
        <f t="shared" ref="AN181:AN235" si="108">+AB181</f>
        <v>69.372240000000005</v>
      </c>
      <c r="AO181" s="467">
        <f t="shared" ref="AO181:AO235" si="109">AM181*AN181</f>
        <v>0</v>
      </c>
      <c r="AP181" s="467"/>
      <c r="AQ181" s="467">
        <f t="shared" ref="AQ181:AQ235" si="110">+AE181</f>
        <v>60.700709999999994</v>
      </c>
      <c r="AR181" s="467">
        <f t="shared" ref="AR181:AR235" si="111">AP181*AQ181</f>
        <v>0</v>
      </c>
      <c r="AS181" s="467"/>
      <c r="AT181" s="467">
        <f t="shared" ref="AT181:AT235" si="112">+AH181</f>
        <v>52.029179999999997</v>
      </c>
      <c r="AU181" s="467">
        <f t="shared" ref="AU181:AU235" si="113">AS181*AT181</f>
        <v>0</v>
      </c>
      <c r="AV181" s="467"/>
      <c r="AW181" s="467"/>
      <c r="AX181" s="467"/>
      <c r="AY181" s="467"/>
      <c r="AZ181" s="467"/>
      <c r="BA181" s="467"/>
      <c r="BB181" s="467"/>
      <c r="BC181" s="467"/>
      <c r="BD181" s="467"/>
      <c r="BE181" s="467"/>
      <c r="BF181" s="467"/>
      <c r="BG181" s="467"/>
      <c r="BH181" s="467"/>
      <c r="BI181" s="467"/>
      <c r="BJ181" s="467"/>
      <c r="BK181" s="467"/>
      <c r="BL181" s="467"/>
      <c r="BM181" s="467"/>
      <c r="BN181" s="467"/>
      <c r="BO181" s="467">
        <f t="shared" ref="BO181:BO235" si="114">E181*50%</f>
        <v>108.394125</v>
      </c>
      <c r="BP181" s="467">
        <f t="shared" ref="BP181:BP235" si="115">BN181*BO181</f>
        <v>0</v>
      </c>
      <c r="BQ181" s="467"/>
      <c r="BR181" s="467">
        <f t="shared" ref="BR181:BR235" si="116">E181*40%</f>
        <v>86.715300000000013</v>
      </c>
      <c r="BS181" s="467">
        <f t="shared" ref="BS181:BS235" si="117">BQ181*BR181</f>
        <v>0</v>
      </c>
      <c r="BT181" s="467"/>
      <c r="BU181" s="467">
        <f t="shared" ref="BU181:BU235" si="118">E181*35%</f>
        <v>75.87588749999999</v>
      </c>
      <c r="BV181" s="467">
        <f t="shared" ref="BV181:BV235" si="119">BT181*BU181</f>
        <v>0</v>
      </c>
      <c r="BW181" s="467"/>
      <c r="BX181" s="467">
        <f t="shared" ref="BX181:BX235" si="120">E181*30%</f>
        <v>65.036474999999996</v>
      </c>
      <c r="BY181" s="467">
        <f t="shared" ref="BY181:BY235" si="121">BW181*BX181</f>
        <v>0</v>
      </c>
      <c r="BZ181" s="467"/>
      <c r="CA181" s="467">
        <f t="shared" ref="CA181:CA235" si="122">+BO181</f>
        <v>108.394125</v>
      </c>
      <c r="CB181" s="467">
        <f t="shared" ref="CB181:CB235" si="123">BZ181*CA181</f>
        <v>0</v>
      </c>
      <c r="CC181" s="467"/>
      <c r="CD181" s="467">
        <f t="shared" ref="CD181:CD235" si="124">+BR181</f>
        <v>86.715300000000013</v>
      </c>
      <c r="CE181" s="467">
        <f t="shared" ref="CE181:CE235" si="125">CC181*CD181</f>
        <v>0</v>
      </c>
      <c r="CF181" s="467"/>
      <c r="CG181" s="467">
        <f t="shared" ref="CG181:CG235" si="126">+BU181</f>
        <v>75.87588749999999</v>
      </c>
      <c r="CH181" s="467">
        <f t="shared" ref="CH181:CH235" si="127">CF181*CG181</f>
        <v>0</v>
      </c>
      <c r="CI181" s="467"/>
      <c r="CJ181" s="467">
        <f t="shared" ref="CJ181:CJ235" si="128">+BX181</f>
        <v>65.036474999999996</v>
      </c>
      <c r="CK181" s="467">
        <f t="shared" ref="CK181:CK235" si="129">CI181*CJ181</f>
        <v>0</v>
      </c>
      <c r="CL181" s="467">
        <f t="shared" ref="CL181:CL235" si="130">+H181+K181+N181+Z181+AC181+AF181+AI181+AX181+BA181+BD181+BP181+BS181+BV181+BY181</f>
        <v>0</v>
      </c>
      <c r="CM181" s="467">
        <f t="shared" ref="CM181:CM235" si="131">+Q181+T181+W181+AL181+AO181+AR181+AU181+BG181+BJ181+BM181+CB181+CE181+CH181+CK181</f>
        <v>0</v>
      </c>
      <c r="CN181" s="467">
        <f t="shared" ref="CN181:CN235" si="132">CL181*12+CM181*4</f>
        <v>0</v>
      </c>
      <c r="CO181" s="462"/>
      <c r="CP181" s="462"/>
      <c r="CQ181" s="457"/>
      <c r="CR181" s="457"/>
      <c r="CS181" s="457"/>
    </row>
    <row r="182" spans="1:97" s="472" customFormat="1" hidden="1">
      <c r="A182" s="469"/>
      <c r="B182" s="465" t="s">
        <v>354</v>
      </c>
      <c r="C182" s="466">
        <v>5.71</v>
      </c>
      <c r="D182" s="467">
        <f t="shared" ref="D182:D245" si="133">(C182*17697)*1.75/1000</f>
        <v>176.83727249999998</v>
      </c>
      <c r="E182" s="467">
        <f t="shared" si="97"/>
        <v>221.04659062499996</v>
      </c>
      <c r="F182" s="467"/>
      <c r="G182" s="467"/>
      <c r="H182" s="467"/>
      <c r="I182" s="467"/>
      <c r="J182" s="467"/>
      <c r="K182" s="467"/>
      <c r="L182" s="467"/>
      <c r="M182" s="467"/>
      <c r="N182" s="467"/>
      <c r="O182" s="467"/>
      <c r="P182" s="467"/>
      <c r="Q182" s="467"/>
      <c r="R182" s="467"/>
      <c r="S182" s="467"/>
      <c r="T182" s="467"/>
      <c r="U182" s="467"/>
      <c r="V182" s="467"/>
      <c r="W182" s="467"/>
      <c r="X182" s="467"/>
      <c r="Y182" s="467">
        <f t="shared" si="98"/>
        <v>88.418636249999992</v>
      </c>
      <c r="Z182" s="467">
        <f t="shared" si="99"/>
        <v>0</v>
      </c>
      <c r="AA182" s="467"/>
      <c r="AB182" s="467">
        <f t="shared" si="100"/>
        <v>70.734909000000002</v>
      </c>
      <c r="AC182" s="467">
        <f t="shared" si="101"/>
        <v>0</v>
      </c>
      <c r="AD182" s="467"/>
      <c r="AE182" s="467">
        <f t="shared" si="102"/>
        <v>61.893045374999993</v>
      </c>
      <c r="AF182" s="467">
        <f t="shared" si="103"/>
        <v>0</v>
      </c>
      <c r="AG182" s="467"/>
      <c r="AH182" s="467">
        <f t="shared" si="104"/>
        <v>53.051181749999991</v>
      </c>
      <c r="AI182" s="467">
        <f t="shared" si="105"/>
        <v>0</v>
      </c>
      <c r="AJ182" s="467"/>
      <c r="AK182" s="467">
        <f t="shared" si="106"/>
        <v>88.418636249999992</v>
      </c>
      <c r="AL182" s="467">
        <f t="shared" si="107"/>
        <v>0</v>
      </c>
      <c r="AM182" s="467"/>
      <c r="AN182" s="467">
        <f t="shared" si="108"/>
        <v>70.734909000000002</v>
      </c>
      <c r="AO182" s="467">
        <f t="shared" si="109"/>
        <v>0</v>
      </c>
      <c r="AP182" s="467"/>
      <c r="AQ182" s="467">
        <f t="shared" si="110"/>
        <v>61.893045374999993</v>
      </c>
      <c r="AR182" s="467">
        <f t="shared" si="111"/>
        <v>0</v>
      </c>
      <c r="AS182" s="467"/>
      <c r="AT182" s="467">
        <f t="shared" si="112"/>
        <v>53.051181749999991</v>
      </c>
      <c r="AU182" s="467">
        <f t="shared" si="113"/>
        <v>0</v>
      </c>
      <c r="AV182" s="467"/>
      <c r="AW182" s="467"/>
      <c r="AX182" s="467"/>
      <c r="AY182" s="467"/>
      <c r="AZ182" s="467"/>
      <c r="BA182" s="467"/>
      <c r="BB182" s="467"/>
      <c r="BC182" s="467"/>
      <c r="BD182" s="467"/>
      <c r="BE182" s="467"/>
      <c r="BF182" s="467"/>
      <c r="BG182" s="467"/>
      <c r="BH182" s="467"/>
      <c r="BI182" s="467"/>
      <c r="BJ182" s="467"/>
      <c r="BK182" s="467"/>
      <c r="BL182" s="467"/>
      <c r="BM182" s="467"/>
      <c r="BN182" s="467"/>
      <c r="BO182" s="467">
        <f t="shared" si="114"/>
        <v>110.52329531249998</v>
      </c>
      <c r="BP182" s="467">
        <f t="shared" si="115"/>
        <v>0</v>
      </c>
      <c r="BQ182" s="467"/>
      <c r="BR182" s="467">
        <f t="shared" si="116"/>
        <v>88.418636249999992</v>
      </c>
      <c r="BS182" s="467">
        <f t="shared" si="117"/>
        <v>0</v>
      </c>
      <c r="BT182" s="467"/>
      <c r="BU182" s="467">
        <f t="shared" si="118"/>
        <v>77.366306718749982</v>
      </c>
      <c r="BV182" s="467">
        <f t="shared" si="119"/>
        <v>0</v>
      </c>
      <c r="BW182" s="467"/>
      <c r="BX182" s="467">
        <f t="shared" si="120"/>
        <v>66.313977187499987</v>
      </c>
      <c r="BY182" s="467">
        <f t="shared" si="121"/>
        <v>0</v>
      </c>
      <c r="BZ182" s="467"/>
      <c r="CA182" s="467">
        <f t="shared" si="122"/>
        <v>110.52329531249998</v>
      </c>
      <c r="CB182" s="467">
        <f t="shared" si="123"/>
        <v>0</v>
      </c>
      <c r="CC182" s="467"/>
      <c r="CD182" s="467">
        <f t="shared" si="124"/>
        <v>88.418636249999992</v>
      </c>
      <c r="CE182" s="467">
        <f t="shared" si="125"/>
        <v>0</v>
      </c>
      <c r="CF182" s="467"/>
      <c r="CG182" s="467">
        <f t="shared" si="126"/>
        <v>77.366306718749982</v>
      </c>
      <c r="CH182" s="467">
        <f t="shared" si="127"/>
        <v>0</v>
      </c>
      <c r="CI182" s="467"/>
      <c r="CJ182" s="467">
        <f t="shared" si="128"/>
        <v>66.313977187499987</v>
      </c>
      <c r="CK182" s="467">
        <f t="shared" si="129"/>
        <v>0</v>
      </c>
      <c r="CL182" s="467">
        <f t="shared" si="130"/>
        <v>0</v>
      </c>
      <c r="CM182" s="467">
        <f t="shared" si="131"/>
        <v>0</v>
      </c>
      <c r="CN182" s="467">
        <f t="shared" si="132"/>
        <v>0</v>
      </c>
      <c r="CO182" s="462"/>
      <c r="CP182" s="462"/>
      <c r="CQ182" s="457"/>
      <c r="CR182" s="457"/>
      <c r="CS182" s="457"/>
    </row>
    <row r="183" spans="1:97" s="472" customFormat="1" hidden="1">
      <c r="A183" s="469"/>
      <c r="B183" s="465" t="s">
        <v>355</v>
      </c>
      <c r="C183" s="466">
        <v>5.82</v>
      </c>
      <c r="D183" s="467">
        <f t="shared" si="133"/>
        <v>180.243945</v>
      </c>
      <c r="E183" s="467">
        <f t="shared" si="97"/>
        <v>225.30493124999998</v>
      </c>
      <c r="F183" s="467"/>
      <c r="G183" s="467"/>
      <c r="H183" s="467"/>
      <c r="I183" s="467"/>
      <c r="J183" s="467"/>
      <c r="K183" s="467"/>
      <c r="L183" s="467"/>
      <c r="M183" s="467"/>
      <c r="N183" s="467"/>
      <c r="O183" s="467"/>
      <c r="P183" s="467"/>
      <c r="Q183" s="467"/>
      <c r="R183" s="467"/>
      <c r="S183" s="467"/>
      <c r="T183" s="467"/>
      <c r="U183" s="467"/>
      <c r="V183" s="467"/>
      <c r="W183" s="467"/>
      <c r="X183" s="467"/>
      <c r="Y183" s="467">
        <f t="shared" si="98"/>
        <v>90.121972499999998</v>
      </c>
      <c r="Z183" s="467">
        <f t="shared" si="99"/>
        <v>0</v>
      </c>
      <c r="AA183" s="467"/>
      <c r="AB183" s="467">
        <f t="shared" si="100"/>
        <v>72.097577999999999</v>
      </c>
      <c r="AC183" s="467">
        <f t="shared" si="101"/>
        <v>0</v>
      </c>
      <c r="AD183" s="467"/>
      <c r="AE183" s="467">
        <f t="shared" si="102"/>
        <v>63.085380749999992</v>
      </c>
      <c r="AF183" s="467">
        <f t="shared" si="103"/>
        <v>0</v>
      </c>
      <c r="AG183" s="467"/>
      <c r="AH183" s="467">
        <f t="shared" si="104"/>
        <v>54.073183499999999</v>
      </c>
      <c r="AI183" s="467">
        <f t="shared" si="105"/>
        <v>0</v>
      </c>
      <c r="AJ183" s="467"/>
      <c r="AK183" s="467">
        <f t="shared" si="106"/>
        <v>90.121972499999998</v>
      </c>
      <c r="AL183" s="467">
        <f t="shared" si="107"/>
        <v>0</v>
      </c>
      <c r="AM183" s="467"/>
      <c r="AN183" s="467">
        <f t="shared" si="108"/>
        <v>72.097577999999999</v>
      </c>
      <c r="AO183" s="467">
        <f t="shared" si="109"/>
        <v>0</v>
      </c>
      <c r="AP183" s="467"/>
      <c r="AQ183" s="467">
        <f t="shared" si="110"/>
        <v>63.085380749999992</v>
      </c>
      <c r="AR183" s="467">
        <f t="shared" si="111"/>
        <v>0</v>
      </c>
      <c r="AS183" s="467"/>
      <c r="AT183" s="467">
        <f t="shared" si="112"/>
        <v>54.073183499999999</v>
      </c>
      <c r="AU183" s="467">
        <f t="shared" si="113"/>
        <v>0</v>
      </c>
      <c r="AV183" s="467"/>
      <c r="AW183" s="467"/>
      <c r="AX183" s="467"/>
      <c r="AY183" s="467"/>
      <c r="AZ183" s="467"/>
      <c r="BA183" s="467"/>
      <c r="BB183" s="467"/>
      <c r="BC183" s="467"/>
      <c r="BD183" s="467"/>
      <c r="BE183" s="467"/>
      <c r="BF183" s="467"/>
      <c r="BG183" s="467"/>
      <c r="BH183" s="467"/>
      <c r="BI183" s="467"/>
      <c r="BJ183" s="467"/>
      <c r="BK183" s="467"/>
      <c r="BL183" s="467"/>
      <c r="BM183" s="467"/>
      <c r="BN183" s="467"/>
      <c r="BO183" s="467">
        <f t="shared" si="114"/>
        <v>112.65246562499999</v>
      </c>
      <c r="BP183" s="467">
        <f t="shared" si="115"/>
        <v>0</v>
      </c>
      <c r="BQ183" s="467"/>
      <c r="BR183" s="467">
        <f t="shared" si="116"/>
        <v>90.121972499999998</v>
      </c>
      <c r="BS183" s="467">
        <f t="shared" si="117"/>
        <v>0</v>
      </c>
      <c r="BT183" s="467"/>
      <c r="BU183" s="467">
        <f t="shared" si="118"/>
        <v>78.856725937499988</v>
      </c>
      <c r="BV183" s="467">
        <f t="shared" si="119"/>
        <v>0</v>
      </c>
      <c r="BW183" s="467"/>
      <c r="BX183" s="467">
        <f t="shared" si="120"/>
        <v>67.591479374999992</v>
      </c>
      <c r="BY183" s="467">
        <f t="shared" si="121"/>
        <v>0</v>
      </c>
      <c r="BZ183" s="467"/>
      <c r="CA183" s="467">
        <f t="shared" si="122"/>
        <v>112.65246562499999</v>
      </c>
      <c r="CB183" s="467">
        <f t="shared" si="123"/>
        <v>0</v>
      </c>
      <c r="CC183" s="467"/>
      <c r="CD183" s="467">
        <f t="shared" si="124"/>
        <v>90.121972499999998</v>
      </c>
      <c r="CE183" s="467">
        <f t="shared" si="125"/>
        <v>0</v>
      </c>
      <c r="CF183" s="467"/>
      <c r="CG183" s="467">
        <f t="shared" si="126"/>
        <v>78.856725937499988</v>
      </c>
      <c r="CH183" s="467">
        <f t="shared" si="127"/>
        <v>0</v>
      </c>
      <c r="CI183" s="467"/>
      <c r="CJ183" s="467">
        <f t="shared" si="128"/>
        <v>67.591479374999992</v>
      </c>
      <c r="CK183" s="467">
        <f t="shared" si="129"/>
        <v>0</v>
      </c>
      <c r="CL183" s="467">
        <f t="shared" si="130"/>
        <v>0</v>
      </c>
      <c r="CM183" s="467">
        <f t="shared" si="131"/>
        <v>0</v>
      </c>
      <c r="CN183" s="467">
        <f t="shared" si="132"/>
        <v>0</v>
      </c>
      <c r="CO183" s="462"/>
      <c r="CP183" s="462"/>
      <c r="CQ183" s="457"/>
      <c r="CR183" s="457"/>
      <c r="CS183" s="457"/>
    </row>
    <row r="184" spans="1:97" s="472" customFormat="1" hidden="1">
      <c r="A184" s="469"/>
      <c r="B184" s="465" t="s">
        <v>356</v>
      </c>
      <c r="C184" s="466">
        <v>5.93</v>
      </c>
      <c r="D184" s="467">
        <f t="shared" si="133"/>
        <v>183.65061749999998</v>
      </c>
      <c r="E184" s="467">
        <f t="shared" si="97"/>
        <v>229.56327187499997</v>
      </c>
      <c r="F184" s="467"/>
      <c r="G184" s="467"/>
      <c r="H184" s="467"/>
      <c r="I184" s="467"/>
      <c r="J184" s="467"/>
      <c r="K184" s="467"/>
      <c r="L184" s="467"/>
      <c r="M184" s="467"/>
      <c r="N184" s="467"/>
      <c r="O184" s="467"/>
      <c r="P184" s="467"/>
      <c r="Q184" s="467"/>
      <c r="R184" s="467"/>
      <c r="S184" s="467"/>
      <c r="T184" s="467"/>
      <c r="U184" s="467"/>
      <c r="V184" s="467"/>
      <c r="W184" s="467"/>
      <c r="X184" s="467"/>
      <c r="Y184" s="467">
        <f t="shared" si="98"/>
        <v>91.825308749999991</v>
      </c>
      <c r="Z184" s="467">
        <f t="shared" si="99"/>
        <v>0</v>
      </c>
      <c r="AA184" s="467"/>
      <c r="AB184" s="467">
        <f t="shared" si="100"/>
        <v>73.460246999999995</v>
      </c>
      <c r="AC184" s="467">
        <f t="shared" si="101"/>
        <v>0</v>
      </c>
      <c r="AD184" s="467"/>
      <c r="AE184" s="467">
        <f t="shared" si="102"/>
        <v>64.277716124999984</v>
      </c>
      <c r="AF184" s="467">
        <f t="shared" si="103"/>
        <v>0</v>
      </c>
      <c r="AG184" s="467"/>
      <c r="AH184" s="467">
        <f t="shared" si="104"/>
        <v>55.095185249999993</v>
      </c>
      <c r="AI184" s="467">
        <f t="shared" si="105"/>
        <v>0</v>
      </c>
      <c r="AJ184" s="467"/>
      <c r="AK184" s="467">
        <f t="shared" si="106"/>
        <v>91.825308749999991</v>
      </c>
      <c r="AL184" s="467">
        <f t="shared" si="107"/>
        <v>0</v>
      </c>
      <c r="AM184" s="467"/>
      <c r="AN184" s="467">
        <f t="shared" si="108"/>
        <v>73.460246999999995</v>
      </c>
      <c r="AO184" s="467">
        <f t="shared" si="109"/>
        <v>0</v>
      </c>
      <c r="AP184" s="467"/>
      <c r="AQ184" s="467">
        <f t="shared" si="110"/>
        <v>64.277716124999984</v>
      </c>
      <c r="AR184" s="467">
        <f t="shared" si="111"/>
        <v>0</v>
      </c>
      <c r="AS184" s="467"/>
      <c r="AT184" s="467">
        <f t="shared" si="112"/>
        <v>55.095185249999993</v>
      </c>
      <c r="AU184" s="467">
        <f t="shared" si="113"/>
        <v>0</v>
      </c>
      <c r="AV184" s="467"/>
      <c r="AW184" s="467"/>
      <c r="AX184" s="467"/>
      <c r="AY184" s="467"/>
      <c r="AZ184" s="467"/>
      <c r="BA184" s="467"/>
      <c r="BB184" s="467"/>
      <c r="BC184" s="467"/>
      <c r="BD184" s="467"/>
      <c r="BE184" s="467"/>
      <c r="BF184" s="467"/>
      <c r="BG184" s="467"/>
      <c r="BH184" s="467"/>
      <c r="BI184" s="467"/>
      <c r="BJ184" s="467"/>
      <c r="BK184" s="467"/>
      <c r="BL184" s="467"/>
      <c r="BM184" s="467"/>
      <c r="BN184" s="467"/>
      <c r="BO184" s="467">
        <f t="shared" si="114"/>
        <v>114.78163593749998</v>
      </c>
      <c r="BP184" s="467">
        <f t="shared" si="115"/>
        <v>0</v>
      </c>
      <c r="BQ184" s="467"/>
      <c r="BR184" s="467">
        <f t="shared" si="116"/>
        <v>91.825308749999991</v>
      </c>
      <c r="BS184" s="467">
        <f t="shared" si="117"/>
        <v>0</v>
      </c>
      <c r="BT184" s="467"/>
      <c r="BU184" s="467">
        <f t="shared" si="118"/>
        <v>80.347145156249979</v>
      </c>
      <c r="BV184" s="467">
        <f t="shared" si="119"/>
        <v>0</v>
      </c>
      <c r="BW184" s="467"/>
      <c r="BX184" s="467">
        <f t="shared" si="120"/>
        <v>68.868981562499982</v>
      </c>
      <c r="BY184" s="467">
        <f t="shared" si="121"/>
        <v>0</v>
      </c>
      <c r="BZ184" s="467"/>
      <c r="CA184" s="467">
        <f t="shared" si="122"/>
        <v>114.78163593749998</v>
      </c>
      <c r="CB184" s="467">
        <f t="shared" si="123"/>
        <v>0</v>
      </c>
      <c r="CC184" s="467"/>
      <c r="CD184" s="467">
        <f t="shared" si="124"/>
        <v>91.825308749999991</v>
      </c>
      <c r="CE184" s="467">
        <f t="shared" si="125"/>
        <v>0</v>
      </c>
      <c r="CF184" s="467"/>
      <c r="CG184" s="467">
        <f t="shared" si="126"/>
        <v>80.347145156249979</v>
      </c>
      <c r="CH184" s="467">
        <f t="shared" si="127"/>
        <v>0</v>
      </c>
      <c r="CI184" s="467"/>
      <c r="CJ184" s="467">
        <f t="shared" si="128"/>
        <v>68.868981562499982</v>
      </c>
      <c r="CK184" s="467">
        <f t="shared" si="129"/>
        <v>0</v>
      </c>
      <c r="CL184" s="467">
        <f t="shared" si="130"/>
        <v>0</v>
      </c>
      <c r="CM184" s="467">
        <f t="shared" si="131"/>
        <v>0</v>
      </c>
      <c r="CN184" s="467">
        <f t="shared" si="132"/>
        <v>0</v>
      </c>
      <c r="CO184" s="462"/>
      <c r="CP184" s="462"/>
      <c r="CQ184" s="457"/>
      <c r="CR184" s="457"/>
      <c r="CS184" s="457"/>
    </row>
    <row r="185" spans="1:97" s="472" customFormat="1" hidden="1">
      <c r="A185" s="469" t="s">
        <v>422</v>
      </c>
      <c r="B185" s="465" t="s">
        <v>357</v>
      </c>
      <c r="C185" s="466">
        <v>6.04</v>
      </c>
      <c r="D185" s="467">
        <f t="shared" si="133"/>
        <v>187.05728999999999</v>
      </c>
      <c r="E185" s="467">
        <f t="shared" si="97"/>
        <v>233.82161249999999</v>
      </c>
      <c r="F185" s="467"/>
      <c r="G185" s="467"/>
      <c r="H185" s="467"/>
      <c r="I185" s="467"/>
      <c r="J185" s="467"/>
      <c r="K185" s="467"/>
      <c r="L185" s="467"/>
      <c r="M185" s="467"/>
      <c r="N185" s="467"/>
      <c r="O185" s="467"/>
      <c r="P185" s="467"/>
      <c r="Q185" s="467"/>
      <c r="R185" s="467"/>
      <c r="S185" s="467"/>
      <c r="T185" s="467"/>
      <c r="U185" s="467"/>
      <c r="V185" s="467"/>
      <c r="W185" s="467"/>
      <c r="X185" s="467"/>
      <c r="Y185" s="467">
        <f t="shared" si="98"/>
        <v>93.528644999999997</v>
      </c>
      <c r="Z185" s="467">
        <f t="shared" si="99"/>
        <v>0</v>
      </c>
      <c r="AA185" s="467"/>
      <c r="AB185" s="467">
        <f t="shared" si="100"/>
        <v>74.822916000000006</v>
      </c>
      <c r="AC185" s="467">
        <f t="shared" si="101"/>
        <v>0</v>
      </c>
      <c r="AD185" s="467"/>
      <c r="AE185" s="467">
        <f t="shared" si="102"/>
        <v>65.470051499999997</v>
      </c>
      <c r="AF185" s="467">
        <f t="shared" si="103"/>
        <v>0</v>
      </c>
      <c r="AG185" s="467"/>
      <c r="AH185" s="467">
        <f t="shared" si="104"/>
        <v>56.117186999999994</v>
      </c>
      <c r="AI185" s="467">
        <f t="shared" si="105"/>
        <v>0</v>
      </c>
      <c r="AJ185" s="467"/>
      <c r="AK185" s="467">
        <f t="shared" si="106"/>
        <v>93.528644999999997</v>
      </c>
      <c r="AL185" s="467">
        <f t="shared" si="107"/>
        <v>0</v>
      </c>
      <c r="AM185" s="467"/>
      <c r="AN185" s="467">
        <f t="shared" si="108"/>
        <v>74.822916000000006</v>
      </c>
      <c r="AO185" s="467">
        <f t="shared" si="109"/>
        <v>0</v>
      </c>
      <c r="AP185" s="467"/>
      <c r="AQ185" s="467">
        <f t="shared" si="110"/>
        <v>65.470051499999997</v>
      </c>
      <c r="AR185" s="467">
        <f t="shared" si="111"/>
        <v>0</v>
      </c>
      <c r="AS185" s="467"/>
      <c r="AT185" s="467">
        <f t="shared" si="112"/>
        <v>56.117186999999994</v>
      </c>
      <c r="AU185" s="467">
        <f t="shared" si="113"/>
        <v>0</v>
      </c>
      <c r="AV185" s="467"/>
      <c r="AW185" s="467"/>
      <c r="AX185" s="467"/>
      <c r="AY185" s="467"/>
      <c r="AZ185" s="467"/>
      <c r="BA185" s="467"/>
      <c r="BB185" s="467"/>
      <c r="BC185" s="467"/>
      <c r="BD185" s="467"/>
      <c r="BE185" s="467"/>
      <c r="BF185" s="467"/>
      <c r="BG185" s="467"/>
      <c r="BH185" s="467"/>
      <c r="BI185" s="467"/>
      <c r="BJ185" s="467"/>
      <c r="BK185" s="467"/>
      <c r="BL185" s="467"/>
      <c r="BM185" s="467"/>
      <c r="BN185" s="467"/>
      <c r="BO185" s="467">
        <f t="shared" si="114"/>
        <v>116.91080624999999</v>
      </c>
      <c r="BP185" s="467">
        <f t="shared" si="115"/>
        <v>0</v>
      </c>
      <c r="BQ185" s="467"/>
      <c r="BR185" s="467">
        <f t="shared" si="116"/>
        <v>93.528644999999997</v>
      </c>
      <c r="BS185" s="467">
        <f t="shared" si="117"/>
        <v>0</v>
      </c>
      <c r="BT185" s="467"/>
      <c r="BU185" s="467">
        <f t="shared" si="118"/>
        <v>81.837564374999985</v>
      </c>
      <c r="BV185" s="467">
        <f t="shared" si="119"/>
        <v>0</v>
      </c>
      <c r="BW185" s="467"/>
      <c r="BX185" s="467">
        <f t="shared" si="120"/>
        <v>70.146483749999987</v>
      </c>
      <c r="BY185" s="467">
        <f t="shared" si="121"/>
        <v>0</v>
      </c>
      <c r="BZ185" s="467"/>
      <c r="CA185" s="467">
        <f t="shared" si="122"/>
        <v>116.91080624999999</v>
      </c>
      <c r="CB185" s="467">
        <f t="shared" si="123"/>
        <v>0</v>
      </c>
      <c r="CC185" s="467"/>
      <c r="CD185" s="467">
        <f t="shared" si="124"/>
        <v>93.528644999999997</v>
      </c>
      <c r="CE185" s="467">
        <f t="shared" si="125"/>
        <v>0</v>
      </c>
      <c r="CF185" s="467"/>
      <c r="CG185" s="467">
        <f t="shared" si="126"/>
        <v>81.837564374999985</v>
      </c>
      <c r="CH185" s="467">
        <f t="shared" si="127"/>
        <v>0</v>
      </c>
      <c r="CI185" s="467"/>
      <c r="CJ185" s="467">
        <f t="shared" si="128"/>
        <v>70.146483749999987</v>
      </c>
      <c r="CK185" s="467">
        <f t="shared" si="129"/>
        <v>0</v>
      </c>
      <c r="CL185" s="467">
        <f t="shared" si="130"/>
        <v>0</v>
      </c>
      <c r="CM185" s="467">
        <f t="shared" si="131"/>
        <v>0</v>
      </c>
      <c r="CN185" s="467">
        <f t="shared" si="132"/>
        <v>0</v>
      </c>
      <c r="CO185" s="462"/>
      <c r="CP185" s="462"/>
      <c r="CQ185" s="457"/>
      <c r="CR185" s="457"/>
      <c r="CS185" s="457"/>
    </row>
    <row r="186" spans="1:97" s="472" customFormat="1" hidden="1">
      <c r="A186" s="469"/>
      <c r="B186" s="465" t="s">
        <v>358</v>
      </c>
      <c r="C186" s="466">
        <v>6.15</v>
      </c>
      <c r="D186" s="467">
        <f t="shared" si="133"/>
        <v>190.46396250000001</v>
      </c>
      <c r="E186" s="467">
        <f t="shared" si="97"/>
        <v>238.079953125</v>
      </c>
      <c r="F186" s="467"/>
      <c r="G186" s="467"/>
      <c r="H186" s="467"/>
      <c r="I186" s="467"/>
      <c r="J186" s="467"/>
      <c r="K186" s="467"/>
      <c r="L186" s="467"/>
      <c r="M186" s="467"/>
      <c r="N186" s="467"/>
      <c r="O186" s="467"/>
      <c r="P186" s="467"/>
      <c r="Q186" s="467"/>
      <c r="R186" s="467"/>
      <c r="S186" s="467"/>
      <c r="T186" s="467"/>
      <c r="U186" s="467"/>
      <c r="V186" s="467"/>
      <c r="W186" s="467"/>
      <c r="X186" s="467"/>
      <c r="Y186" s="467">
        <f t="shared" si="98"/>
        <v>95.231981250000004</v>
      </c>
      <c r="Z186" s="467">
        <f t="shared" si="99"/>
        <v>0</v>
      </c>
      <c r="AA186" s="467"/>
      <c r="AB186" s="467">
        <f t="shared" si="100"/>
        <v>76.185585000000003</v>
      </c>
      <c r="AC186" s="467">
        <f t="shared" si="101"/>
        <v>0</v>
      </c>
      <c r="AD186" s="467"/>
      <c r="AE186" s="467">
        <f t="shared" si="102"/>
        <v>66.662386874999996</v>
      </c>
      <c r="AF186" s="467">
        <f t="shared" si="103"/>
        <v>0</v>
      </c>
      <c r="AG186" s="467"/>
      <c r="AH186" s="467">
        <f t="shared" si="104"/>
        <v>57.139188750000002</v>
      </c>
      <c r="AI186" s="467">
        <f t="shared" si="105"/>
        <v>0</v>
      </c>
      <c r="AJ186" s="467"/>
      <c r="AK186" s="467">
        <f t="shared" si="106"/>
        <v>95.231981250000004</v>
      </c>
      <c r="AL186" s="467">
        <f t="shared" si="107"/>
        <v>0</v>
      </c>
      <c r="AM186" s="467"/>
      <c r="AN186" s="467">
        <f t="shared" si="108"/>
        <v>76.185585000000003</v>
      </c>
      <c r="AO186" s="467">
        <f t="shared" si="109"/>
        <v>0</v>
      </c>
      <c r="AP186" s="467"/>
      <c r="AQ186" s="467">
        <f t="shared" si="110"/>
        <v>66.662386874999996</v>
      </c>
      <c r="AR186" s="467">
        <f t="shared" si="111"/>
        <v>0</v>
      </c>
      <c r="AS186" s="467"/>
      <c r="AT186" s="467">
        <f t="shared" si="112"/>
        <v>57.139188750000002</v>
      </c>
      <c r="AU186" s="467">
        <f t="shared" si="113"/>
        <v>0</v>
      </c>
      <c r="AV186" s="467"/>
      <c r="AW186" s="467"/>
      <c r="AX186" s="467"/>
      <c r="AY186" s="467"/>
      <c r="AZ186" s="467"/>
      <c r="BA186" s="467"/>
      <c r="BB186" s="467"/>
      <c r="BC186" s="467"/>
      <c r="BD186" s="467"/>
      <c r="BE186" s="467"/>
      <c r="BF186" s="467"/>
      <c r="BG186" s="467"/>
      <c r="BH186" s="467"/>
      <c r="BI186" s="467"/>
      <c r="BJ186" s="467"/>
      <c r="BK186" s="467"/>
      <c r="BL186" s="467"/>
      <c r="BM186" s="467"/>
      <c r="BN186" s="467"/>
      <c r="BO186" s="467">
        <f t="shared" si="114"/>
        <v>119.0399765625</v>
      </c>
      <c r="BP186" s="467">
        <f t="shared" si="115"/>
        <v>0</v>
      </c>
      <c r="BQ186" s="467"/>
      <c r="BR186" s="467">
        <f t="shared" si="116"/>
        <v>95.231981250000004</v>
      </c>
      <c r="BS186" s="467">
        <f t="shared" si="117"/>
        <v>0</v>
      </c>
      <c r="BT186" s="467"/>
      <c r="BU186" s="467">
        <f t="shared" si="118"/>
        <v>83.327983593749991</v>
      </c>
      <c r="BV186" s="467">
        <f t="shared" si="119"/>
        <v>0</v>
      </c>
      <c r="BW186" s="467"/>
      <c r="BX186" s="467">
        <f t="shared" si="120"/>
        <v>71.423985937499992</v>
      </c>
      <c r="BY186" s="467">
        <f t="shared" si="121"/>
        <v>0</v>
      </c>
      <c r="BZ186" s="467"/>
      <c r="CA186" s="467">
        <f t="shared" si="122"/>
        <v>119.0399765625</v>
      </c>
      <c r="CB186" s="467">
        <f t="shared" si="123"/>
        <v>0</v>
      </c>
      <c r="CC186" s="467"/>
      <c r="CD186" s="467">
        <f t="shared" si="124"/>
        <v>95.231981250000004</v>
      </c>
      <c r="CE186" s="467">
        <f t="shared" si="125"/>
        <v>0</v>
      </c>
      <c r="CF186" s="467"/>
      <c r="CG186" s="467">
        <f t="shared" si="126"/>
        <v>83.327983593749991</v>
      </c>
      <c r="CH186" s="467">
        <f t="shared" si="127"/>
        <v>0</v>
      </c>
      <c r="CI186" s="467"/>
      <c r="CJ186" s="467">
        <f t="shared" si="128"/>
        <v>71.423985937499992</v>
      </c>
      <c r="CK186" s="467">
        <f t="shared" si="129"/>
        <v>0</v>
      </c>
      <c r="CL186" s="467">
        <f t="shared" si="130"/>
        <v>0</v>
      </c>
      <c r="CM186" s="467">
        <f t="shared" si="131"/>
        <v>0</v>
      </c>
      <c r="CN186" s="467">
        <f t="shared" si="132"/>
        <v>0</v>
      </c>
      <c r="CO186" s="462"/>
      <c r="CP186" s="462"/>
      <c r="CQ186" s="457"/>
      <c r="CR186" s="457"/>
      <c r="CS186" s="457"/>
    </row>
    <row r="187" spans="1:97" s="472" customFormat="1" hidden="1">
      <c r="A187" s="469"/>
      <c r="B187" s="465" t="s">
        <v>359</v>
      </c>
      <c r="C187" s="470">
        <v>6.27</v>
      </c>
      <c r="D187" s="467">
        <f t="shared" si="133"/>
        <v>194.18033249999999</v>
      </c>
      <c r="E187" s="467">
        <f t="shared" si="97"/>
        <v>242.72541562499998</v>
      </c>
      <c r="F187" s="467"/>
      <c r="G187" s="467"/>
      <c r="H187" s="467"/>
      <c r="I187" s="467"/>
      <c r="J187" s="467"/>
      <c r="K187" s="467"/>
      <c r="L187" s="467"/>
      <c r="M187" s="467"/>
      <c r="N187" s="467"/>
      <c r="O187" s="467"/>
      <c r="P187" s="467"/>
      <c r="Q187" s="467"/>
      <c r="R187" s="467"/>
      <c r="S187" s="467"/>
      <c r="T187" s="467"/>
      <c r="U187" s="467"/>
      <c r="V187" s="467"/>
      <c r="W187" s="467"/>
      <c r="X187" s="467"/>
      <c r="Y187" s="467">
        <f t="shared" si="98"/>
        <v>97.090166249999996</v>
      </c>
      <c r="Z187" s="467">
        <f t="shared" si="99"/>
        <v>0</v>
      </c>
      <c r="AA187" s="467"/>
      <c r="AB187" s="467">
        <f t="shared" si="100"/>
        <v>77.672133000000002</v>
      </c>
      <c r="AC187" s="467">
        <f t="shared" si="101"/>
        <v>0</v>
      </c>
      <c r="AD187" s="467"/>
      <c r="AE187" s="467">
        <f t="shared" si="102"/>
        <v>67.963116374999998</v>
      </c>
      <c r="AF187" s="467">
        <f t="shared" si="103"/>
        <v>0</v>
      </c>
      <c r="AG187" s="467"/>
      <c r="AH187" s="467">
        <f t="shared" si="104"/>
        <v>58.254099749999995</v>
      </c>
      <c r="AI187" s="467">
        <f t="shared" si="105"/>
        <v>0</v>
      </c>
      <c r="AJ187" s="467"/>
      <c r="AK187" s="467">
        <f t="shared" si="106"/>
        <v>97.090166249999996</v>
      </c>
      <c r="AL187" s="467">
        <f t="shared" si="107"/>
        <v>0</v>
      </c>
      <c r="AM187" s="467"/>
      <c r="AN187" s="467">
        <f t="shared" si="108"/>
        <v>77.672133000000002</v>
      </c>
      <c r="AO187" s="467">
        <f t="shared" si="109"/>
        <v>0</v>
      </c>
      <c r="AP187" s="467"/>
      <c r="AQ187" s="467">
        <f t="shared" si="110"/>
        <v>67.963116374999998</v>
      </c>
      <c r="AR187" s="467">
        <f t="shared" si="111"/>
        <v>0</v>
      </c>
      <c r="AS187" s="467"/>
      <c r="AT187" s="467">
        <f t="shared" si="112"/>
        <v>58.254099749999995</v>
      </c>
      <c r="AU187" s="467">
        <f t="shared" si="113"/>
        <v>0</v>
      </c>
      <c r="AV187" s="467"/>
      <c r="AW187" s="467"/>
      <c r="AX187" s="467"/>
      <c r="AY187" s="467"/>
      <c r="AZ187" s="467"/>
      <c r="BA187" s="467"/>
      <c r="BB187" s="467"/>
      <c r="BC187" s="467"/>
      <c r="BD187" s="467"/>
      <c r="BE187" s="467"/>
      <c r="BF187" s="467"/>
      <c r="BG187" s="467"/>
      <c r="BH187" s="467"/>
      <c r="BI187" s="467"/>
      <c r="BJ187" s="467"/>
      <c r="BK187" s="467"/>
      <c r="BL187" s="467"/>
      <c r="BM187" s="467"/>
      <c r="BN187" s="467"/>
      <c r="BO187" s="467">
        <f t="shared" si="114"/>
        <v>121.36270781249999</v>
      </c>
      <c r="BP187" s="467">
        <f t="shared" si="115"/>
        <v>0</v>
      </c>
      <c r="BQ187" s="467"/>
      <c r="BR187" s="467">
        <f t="shared" si="116"/>
        <v>97.090166249999996</v>
      </c>
      <c r="BS187" s="467">
        <f t="shared" si="117"/>
        <v>0</v>
      </c>
      <c r="BT187" s="467"/>
      <c r="BU187" s="467">
        <f t="shared" si="118"/>
        <v>84.953895468749991</v>
      </c>
      <c r="BV187" s="467">
        <f t="shared" si="119"/>
        <v>0</v>
      </c>
      <c r="BW187" s="467"/>
      <c r="BX187" s="467">
        <f t="shared" si="120"/>
        <v>72.817624687499986</v>
      </c>
      <c r="BY187" s="467">
        <f t="shared" si="121"/>
        <v>0</v>
      </c>
      <c r="BZ187" s="467"/>
      <c r="CA187" s="467">
        <f t="shared" si="122"/>
        <v>121.36270781249999</v>
      </c>
      <c r="CB187" s="467">
        <f t="shared" si="123"/>
        <v>0</v>
      </c>
      <c r="CC187" s="467"/>
      <c r="CD187" s="467">
        <f t="shared" si="124"/>
        <v>97.090166249999996</v>
      </c>
      <c r="CE187" s="467">
        <f t="shared" si="125"/>
        <v>0</v>
      </c>
      <c r="CF187" s="467"/>
      <c r="CG187" s="467">
        <f t="shared" si="126"/>
        <v>84.953895468749991</v>
      </c>
      <c r="CH187" s="467">
        <f t="shared" si="127"/>
        <v>0</v>
      </c>
      <c r="CI187" s="467"/>
      <c r="CJ187" s="467">
        <f t="shared" si="128"/>
        <v>72.817624687499986</v>
      </c>
      <c r="CK187" s="467">
        <f t="shared" si="129"/>
        <v>0</v>
      </c>
      <c r="CL187" s="467">
        <f t="shared" si="130"/>
        <v>0</v>
      </c>
      <c r="CM187" s="467">
        <f t="shared" si="131"/>
        <v>0</v>
      </c>
      <c r="CN187" s="467">
        <f t="shared" si="132"/>
        <v>0</v>
      </c>
      <c r="CO187" s="462"/>
      <c r="CP187" s="462"/>
      <c r="CQ187" s="457"/>
      <c r="CR187" s="457"/>
      <c r="CS187" s="457"/>
    </row>
    <row r="188" spans="1:97" s="472" customFormat="1" hidden="1">
      <c r="A188" s="469"/>
      <c r="B188" s="465" t="s">
        <v>360</v>
      </c>
      <c r="C188" s="466">
        <v>6.39</v>
      </c>
      <c r="D188" s="467">
        <f t="shared" si="133"/>
        <v>197.89670249999998</v>
      </c>
      <c r="E188" s="467">
        <f t="shared" si="97"/>
        <v>247.37087812499996</v>
      </c>
      <c r="F188" s="467"/>
      <c r="G188" s="467"/>
      <c r="H188" s="467"/>
      <c r="I188" s="467"/>
      <c r="J188" s="467"/>
      <c r="K188" s="467"/>
      <c r="L188" s="467"/>
      <c r="M188" s="467"/>
      <c r="N188" s="467"/>
      <c r="O188" s="467"/>
      <c r="P188" s="467"/>
      <c r="Q188" s="467"/>
      <c r="R188" s="467"/>
      <c r="S188" s="467"/>
      <c r="T188" s="467"/>
      <c r="U188" s="467"/>
      <c r="V188" s="467"/>
      <c r="W188" s="467"/>
      <c r="X188" s="467"/>
      <c r="Y188" s="467">
        <f t="shared" si="98"/>
        <v>98.948351249999988</v>
      </c>
      <c r="Z188" s="467">
        <f t="shared" si="99"/>
        <v>0</v>
      </c>
      <c r="AA188" s="467"/>
      <c r="AB188" s="467">
        <f t="shared" si="100"/>
        <v>79.158681000000001</v>
      </c>
      <c r="AC188" s="467">
        <f t="shared" si="101"/>
        <v>0</v>
      </c>
      <c r="AD188" s="467"/>
      <c r="AE188" s="467">
        <f t="shared" si="102"/>
        <v>69.263845874999987</v>
      </c>
      <c r="AF188" s="467">
        <f t="shared" si="103"/>
        <v>0</v>
      </c>
      <c r="AG188" s="467"/>
      <c r="AH188" s="467">
        <f t="shared" si="104"/>
        <v>59.369010749999987</v>
      </c>
      <c r="AI188" s="467">
        <f t="shared" si="105"/>
        <v>0</v>
      </c>
      <c r="AJ188" s="467"/>
      <c r="AK188" s="467">
        <f t="shared" si="106"/>
        <v>98.948351249999988</v>
      </c>
      <c r="AL188" s="467">
        <f t="shared" si="107"/>
        <v>0</v>
      </c>
      <c r="AM188" s="467"/>
      <c r="AN188" s="467">
        <f t="shared" si="108"/>
        <v>79.158681000000001</v>
      </c>
      <c r="AO188" s="467">
        <f t="shared" si="109"/>
        <v>0</v>
      </c>
      <c r="AP188" s="467"/>
      <c r="AQ188" s="467">
        <f t="shared" si="110"/>
        <v>69.263845874999987</v>
      </c>
      <c r="AR188" s="467">
        <f t="shared" si="111"/>
        <v>0</v>
      </c>
      <c r="AS188" s="467"/>
      <c r="AT188" s="467">
        <f t="shared" si="112"/>
        <v>59.369010749999987</v>
      </c>
      <c r="AU188" s="467">
        <f t="shared" si="113"/>
        <v>0</v>
      </c>
      <c r="AV188" s="467"/>
      <c r="AW188" s="467"/>
      <c r="AX188" s="467"/>
      <c r="AY188" s="467"/>
      <c r="AZ188" s="467"/>
      <c r="BA188" s="467"/>
      <c r="BB188" s="467"/>
      <c r="BC188" s="467"/>
      <c r="BD188" s="467"/>
      <c r="BE188" s="467"/>
      <c r="BF188" s="467"/>
      <c r="BG188" s="467"/>
      <c r="BH188" s="467"/>
      <c r="BI188" s="467"/>
      <c r="BJ188" s="467"/>
      <c r="BK188" s="467"/>
      <c r="BL188" s="467"/>
      <c r="BM188" s="467"/>
      <c r="BN188" s="467"/>
      <c r="BO188" s="467">
        <f t="shared" si="114"/>
        <v>123.68543906249998</v>
      </c>
      <c r="BP188" s="467">
        <f t="shared" si="115"/>
        <v>0</v>
      </c>
      <c r="BQ188" s="467"/>
      <c r="BR188" s="467">
        <f t="shared" si="116"/>
        <v>98.948351249999988</v>
      </c>
      <c r="BS188" s="467">
        <f t="shared" si="117"/>
        <v>0</v>
      </c>
      <c r="BT188" s="467"/>
      <c r="BU188" s="467">
        <f t="shared" si="118"/>
        <v>86.579807343749977</v>
      </c>
      <c r="BV188" s="467">
        <f t="shared" si="119"/>
        <v>0</v>
      </c>
      <c r="BW188" s="467"/>
      <c r="BX188" s="467">
        <f t="shared" si="120"/>
        <v>74.21126343749998</v>
      </c>
      <c r="BY188" s="467">
        <f t="shared" si="121"/>
        <v>0</v>
      </c>
      <c r="BZ188" s="467"/>
      <c r="CA188" s="467">
        <f t="shared" si="122"/>
        <v>123.68543906249998</v>
      </c>
      <c r="CB188" s="467">
        <f t="shared" si="123"/>
        <v>0</v>
      </c>
      <c r="CC188" s="467"/>
      <c r="CD188" s="467">
        <f t="shared" si="124"/>
        <v>98.948351249999988</v>
      </c>
      <c r="CE188" s="467">
        <f t="shared" si="125"/>
        <v>0</v>
      </c>
      <c r="CF188" s="467"/>
      <c r="CG188" s="467">
        <f t="shared" si="126"/>
        <v>86.579807343749977</v>
      </c>
      <c r="CH188" s="467">
        <f t="shared" si="127"/>
        <v>0</v>
      </c>
      <c r="CI188" s="467"/>
      <c r="CJ188" s="467">
        <f t="shared" si="128"/>
        <v>74.21126343749998</v>
      </c>
      <c r="CK188" s="467">
        <f t="shared" si="129"/>
        <v>0</v>
      </c>
      <c r="CL188" s="467">
        <f t="shared" si="130"/>
        <v>0</v>
      </c>
      <c r="CM188" s="467">
        <f t="shared" si="131"/>
        <v>0</v>
      </c>
      <c r="CN188" s="467">
        <f t="shared" si="132"/>
        <v>0</v>
      </c>
      <c r="CO188" s="462"/>
      <c r="CP188" s="462"/>
      <c r="CQ188" s="457"/>
      <c r="CR188" s="457"/>
      <c r="CS188" s="457"/>
    </row>
    <row r="189" spans="1:97" s="472" customFormat="1" hidden="1">
      <c r="A189" s="469"/>
      <c r="B189" s="465" t="s">
        <v>361</v>
      </c>
      <c r="C189" s="466">
        <v>6.51</v>
      </c>
      <c r="D189" s="467">
        <f t="shared" si="133"/>
        <v>201.61307250000002</v>
      </c>
      <c r="E189" s="467">
        <f t="shared" si="97"/>
        <v>252.01634062500003</v>
      </c>
      <c r="F189" s="467"/>
      <c r="G189" s="467"/>
      <c r="H189" s="467"/>
      <c r="I189" s="467"/>
      <c r="J189" s="467"/>
      <c r="K189" s="467"/>
      <c r="L189" s="467"/>
      <c r="M189" s="467"/>
      <c r="N189" s="467"/>
      <c r="O189" s="467"/>
      <c r="P189" s="467"/>
      <c r="Q189" s="467"/>
      <c r="R189" s="467"/>
      <c r="S189" s="467"/>
      <c r="T189" s="467"/>
      <c r="U189" s="467"/>
      <c r="V189" s="467"/>
      <c r="W189" s="467"/>
      <c r="X189" s="467"/>
      <c r="Y189" s="467">
        <f t="shared" si="98"/>
        <v>100.80653625000001</v>
      </c>
      <c r="Z189" s="467">
        <f t="shared" si="99"/>
        <v>0</v>
      </c>
      <c r="AA189" s="467"/>
      <c r="AB189" s="467">
        <f t="shared" si="100"/>
        <v>80.645229000000015</v>
      </c>
      <c r="AC189" s="467">
        <f t="shared" si="101"/>
        <v>0</v>
      </c>
      <c r="AD189" s="467"/>
      <c r="AE189" s="467">
        <f t="shared" si="102"/>
        <v>70.564575375000004</v>
      </c>
      <c r="AF189" s="467">
        <f t="shared" si="103"/>
        <v>0</v>
      </c>
      <c r="AG189" s="467"/>
      <c r="AH189" s="467">
        <f t="shared" si="104"/>
        <v>60.48392175</v>
      </c>
      <c r="AI189" s="467">
        <f t="shared" si="105"/>
        <v>0</v>
      </c>
      <c r="AJ189" s="467"/>
      <c r="AK189" s="467">
        <f t="shared" si="106"/>
        <v>100.80653625000001</v>
      </c>
      <c r="AL189" s="467">
        <f t="shared" si="107"/>
        <v>0</v>
      </c>
      <c r="AM189" s="467"/>
      <c r="AN189" s="467">
        <f t="shared" si="108"/>
        <v>80.645229000000015</v>
      </c>
      <c r="AO189" s="467">
        <f t="shared" si="109"/>
        <v>0</v>
      </c>
      <c r="AP189" s="467"/>
      <c r="AQ189" s="467">
        <f t="shared" si="110"/>
        <v>70.564575375000004</v>
      </c>
      <c r="AR189" s="467">
        <f t="shared" si="111"/>
        <v>0</v>
      </c>
      <c r="AS189" s="467"/>
      <c r="AT189" s="467">
        <f t="shared" si="112"/>
        <v>60.48392175</v>
      </c>
      <c r="AU189" s="467">
        <f t="shared" si="113"/>
        <v>0</v>
      </c>
      <c r="AV189" s="467"/>
      <c r="AW189" s="467"/>
      <c r="AX189" s="467"/>
      <c r="AY189" s="467"/>
      <c r="AZ189" s="467"/>
      <c r="BA189" s="467"/>
      <c r="BB189" s="467"/>
      <c r="BC189" s="467"/>
      <c r="BD189" s="467"/>
      <c r="BE189" s="467"/>
      <c r="BF189" s="467"/>
      <c r="BG189" s="467"/>
      <c r="BH189" s="467"/>
      <c r="BI189" s="467"/>
      <c r="BJ189" s="467"/>
      <c r="BK189" s="467"/>
      <c r="BL189" s="467"/>
      <c r="BM189" s="467"/>
      <c r="BN189" s="467"/>
      <c r="BO189" s="467">
        <f t="shared" si="114"/>
        <v>126.00817031250001</v>
      </c>
      <c r="BP189" s="467">
        <f t="shared" si="115"/>
        <v>0</v>
      </c>
      <c r="BQ189" s="467"/>
      <c r="BR189" s="467">
        <f t="shared" si="116"/>
        <v>100.80653625000002</v>
      </c>
      <c r="BS189" s="467">
        <f t="shared" si="117"/>
        <v>0</v>
      </c>
      <c r="BT189" s="467"/>
      <c r="BU189" s="467">
        <f t="shared" si="118"/>
        <v>88.205719218750005</v>
      </c>
      <c r="BV189" s="467">
        <f t="shared" si="119"/>
        <v>0</v>
      </c>
      <c r="BW189" s="467"/>
      <c r="BX189" s="467">
        <f t="shared" si="120"/>
        <v>75.604902187500002</v>
      </c>
      <c r="BY189" s="467">
        <f t="shared" si="121"/>
        <v>0</v>
      </c>
      <c r="BZ189" s="467"/>
      <c r="CA189" s="467">
        <f t="shared" si="122"/>
        <v>126.00817031250001</v>
      </c>
      <c r="CB189" s="467">
        <f t="shared" si="123"/>
        <v>0</v>
      </c>
      <c r="CC189" s="467"/>
      <c r="CD189" s="467">
        <f t="shared" si="124"/>
        <v>100.80653625000002</v>
      </c>
      <c r="CE189" s="467">
        <f t="shared" si="125"/>
        <v>0</v>
      </c>
      <c r="CF189" s="467"/>
      <c r="CG189" s="467">
        <f t="shared" si="126"/>
        <v>88.205719218750005</v>
      </c>
      <c r="CH189" s="467">
        <f t="shared" si="127"/>
        <v>0</v>
      </c>
      <c r="CI189" s="467"/>
      <c r="CJ189" s="467">
        <f t="shared" si="128"/>
        <v>75.604902187500002</v>
      </c>
      <c r="CK189" s="467">
        <f t="shared" si="129"/>
        <v>0</v>
      </c>
      <c r="CL189" s="467">
        <f t="shared" si="130"/>
        <v>0</v>
      </c>
      <c r="CM189" s="467">
        <f t="shared" si="131"/>
        <v>0</v>
      </c>
      <c r="CN189" s="467">
        <f t="shared" si="132"/>
        <v>0</v>
      </c>
      <c r="CO189" s="462"/>
      <c r="CP189" s="462"/>
      <c r="CQ189" s="457"/>
      <c r="CR189" s="457"/>
      <c r="CS189" s="457"/>
    </row>
    <row r="190" spans="1:97" s="472" customFormat="1" hidden="1">
      <c r="A190" s="469"/>
      <c r="B190" s="465" t="s">
        <v>345</v>
      </c>
      <c r="C190" s="466">
        <v>6.63</v>
      </c>
      <c r="D190" s="467">
        <f t="shared" si="133"/>
        <v>205.3294425</v>
      </c>
      <c r="E190" s="467">
        <f t="shared" si="97"/>
        <v>256.66180312500001</v>
      </c>
      <c r="F190" s="467"/>
      <c r="G190" s="467"/>
      <c r="H190" s="467"/>
      <c r="I190" s="467"/>
      <c r="J190" s="467"/>
      <c r="K190" s="467"/>
      <c r="L190" s="467"/>
      <c r="M190" s="467"/>
      <c r="N190" s="467"/>
      <c r="O190" s="467"/>
      <c r="P190" s="467"/>
      <c r="Q190" s="467"/>
      <c r="R190" s="467"/>
      <c r="S190" s="467"/>
      <c r="T190" s="467"/>
      <c r="U190" s="467"/>
      <c r="V190" s="467"/>
      <c r="W190" s="467"/>
      <c r="X190" s="467"/>
      <c r="Y190" s="467">
        <f t="shared" si="98"/>
        <v>102.66472125</v>
      </c>
      <c r="Z190" s="467">
        <f t="shared" si="99"/>
        <v>0</v>
      </c>
      <c r="AA190" s="467"/>
      <c r="AB190" s="467">
        <f t="shared" si="100"/>
        <v>82.131777</v>
      </c>
      <c r="AC190" s="467">
        <f t="shared" si="101"/>
        <v>0</v>
      </c>
      <c r="AD190" s="467"/>
      <c r="AE190" s="467">
        <f t="shared" si="102"/>
        <v>71.865304874999993</v>
      </c>
      <c r="AF190" s="467">
        <f t="shared" si="103"/>
        <v>0</v>
      </c>
      <c r="AG190" s="467"/>
      <c r="AH190" s="467">
        <f t="shared" si="104"/>
        <v>61.59883275</v>
      </c>
      <c r="AI190" s="467">
        <f t="shared" si="105"/>
        <v>0</v>
      </c>
      <c r="AJ190" s="467"/>
      <c r="AK190" s="467">
        <f t="shared" si="106"/>
        <v>102.66472125</v>
      </c>
      <c r="AL190" s="467">
        <f t="shared" si="107"/>
        <v>0</v>
      </c>
      <c r="AM190" s="467"/>
      <c r="AN190" s="467">
        <f t="shared" si="108"/>
        <v>82.131777</v>
      </c>
      <c r="AO190" s="467">
        <f t="shared" si="109"/>
        <v>0</v>
      </c>
      <c r="AP190" s="467"/>
      <c r="AQ190" s="467">
        <f t="shared" si="110"/>
        <v>71.865304874999993</v>
      </c>
      <c r="AR190" s="467">
        <f t="shared" si="111"/>
        <v>0</v>
      </c>
      <c r="AS190" s="467"/>
      <c r="AT190" s="467">
        <f t="shared" si="112"/>
        <v>61.59883275</v>
      </c>
      <c r="AU190" s="467">
        <f t="shared" si="113"/>
        <v>0</v>
      </c>
      <c r="AV190" s="467"/>
      <c r="AW190" s="467"/>
      <c r="AX190" s="467"/>
      <c r="AY190" s="467"/>
      <c r="AZ190" s="467"/>
      <c r="BA190" s="467"/>
      <c r="BB190" s="467"/>
      <c r="BC190" s="467"/>
      <c r="BD190" s="467"/>
      <c r="BE190" s="467"/>
      <c r="BF190" s="467"/>
      <c r="BG190" s="467"/>
      <c r="BH190" s="467"/>
      <c r="BI190" s="467"/>
      <c r="BJ190" s="467"/>
      <c r="BK190" s="467"/>
      <c r="BL190" s="467"/>
      <c r="BM190" s="467"/>
      <c r="BN190" s="467"/>
      <c r="BO190" s="467">
        <f t="shared" si="114"/>
        <v>128.3309015625</v>
      </c>
      <c r="BP190" s="467">
        <f t="shared" si="115"/>
        <v>0</v>
      </c>
      <c r="BQ190" s="467"/>
      <c r="BR190" s="467">
        <f t="shared" si="116"/>
        <v>102.66472125000001</v>
      </c>
      <c r="BS190" s="467">
        <f t="shared" si="117"/>
        <v>0</v>
      </c>
      <c r="BT190" s="467"/>
      <c r="BU190" s="467">
        <f t="shared" si="118"/>
        <v>89.831631093749991</v>
      </c>
      <c r="BV190" s="467">
        <f t="shared" si="119"/>
        <v>0</v>
      </c>
      <c r="BW190" s="467"/>
      <c r="BX190" s="467">
        <f t="shared" si="120"/>
        <v>76.998540937499996</v>
      </c>
      <c r="BY190" s="467">
        <f t="shared" si="121"/>
        <v>0</v>
      </c>
      <c r="BZ190" s="467"/>
      <c r="CA190" s="467">
        <f t="shared" si="122"/>
        <v>128.3309015625</v>
      </c>
      <c r="CB190" s="467">
        <f t="shared" si="123"/>
        <v>0</v>
      </c>
      <c r="CC190" s="467"/>
      <c r="CD190" s="467">
        <f t="shared" si="124"/>
        <v>102.66472125000001</v>
      </c>
      <c r="CE190" s="467">
        <f t="shared" si="125"/>
        <v>0</v>
      </c>
      <c r="CF190" s="467"/>
      <c r="CG190" s="467">
        <f t="shared" si="126"/>
        <v>89.831631093749991</v>
      </c>
      <c r="CH190" s="467">
        <f t="shared" si="127"/>
        <v>0</v>
      </c>
      <c r="CI190" s="467"/>
      <c r="CJ190" s="467">
        <f t="shared" si="128"/>
        <v>76.998540937499996</v>
      </c>
      <c r="CK190" s="467">
        <f t="shared" si="129"/>
        <v>0</v>
      </c>
      <c r="CL190" s="467">
        <f t="shared" si="130"/>
        <v>0</v>
      </c>
      <c r="CM190" s="467">
        <f t="shared" si="131"/>
        <v>0</v>
      </c>
      <c r="CN190" s="467">
        <f t="shared" si="132"/>
        <v>0</v>
      </c>
      <c r="CO190" s="462"/>
      <c r="CP190" s="462"/>
      <c r="CQ190" s="457"/>
      <c r="CR190" s="457"/>
      <c r="CS190" s="457"/>
    </row>
    <row r="191" spans="1:97" s="472" customFormat="1" hidden="1">
      <c r="A191" s="480"/>
      <c r="B191" s="465" t="s">
        <v>362</v>
      </c>
      <c r="C191" s="466">
        <v>6.75</v>
      </c>
      <c r="D191" s="467">
        <f t="shared" si="133"/>
        <v>209.04581250000001</v>
      </c>
      <c r="E191" s="467">
        <f t="shared" si="97"/>
        <v>261.30726562500001</v>
      </c>
      <c r="F191" s="467"/>
      <c r="G191" s="467"/>
      <c r="H191" s="467"/>
      <c r="I191" s="467"/>
      <c r="J191" s="467"/>
      <c r="K191" s="467"/>
      <c r="L191" s="467"/>
      <c r="M191" s="467"/>
      <c r="N191" s="467"/>
      <c r="O191" s="467"/>
      <c r="P191" s="467"/>
      <c r="Q191" s="467"/>
      <c r="R191" s="467"/>
      <c r="S191" s="467"/>
      <c r="T191" s="467"/>
      <c r="U191" s="467"/>
      <c r="V191" s="467"/>
      <c r="W191" s="467"/>
      <c r="X191" s="467"/>
      <c r="Y191" s="467">
        <f t="shared" si="98"/>
        <v>104.52290625000001</v>
      </c>
      <c r="Z191" s="467">
        <f t="shared" si="99"/>
        <v>0</v>
      </c>
      <c r="AA191" s="467"/>
      <c r="AB191" s="467">
        <f t="shared" si="100"/>
        <v>83.618325000000013</v>
      </c>
      <c r="AC191" s="467">
        <f t="shared" si="101"/>
        <v>0</v>
      </c>
      <c r="AD191" s="467"/>
      <c r="AE191" s="467">
        <f t="shared" si="102"/>
        <v>73.166034374999995</v>
      </c>
      <c r="AF191" s="467">
        <f t="shared" si="103"/>
        <v>0</v>
      </c>
      <c r="AG191" s="467"/>
      <c r="AH191" s="467">
        <f t="shared" si="104"/>
        <v>62.713743749999999</v>
      </c>
      <c r="AI191" s="467">
        <f t="shared" si="105"/>
        <v>0</v>
      </c>
      <c r="AJ191" s="467"/>
      <c r="AK191" s="467">
        <f t="shared" si="106"/>
        <v>104.52290625000001</v>
      </c>
      <c r="AL191" s="467">
        <f t="shared" si="107"/>
        <v>0</v>
      </c>
      <c r="AM191" s="467"/>
      <c r="AN191" s="467">
        <f t="shared" si="108"/>
        <v>83.618325000000013</v>
      </c>
      <c r="AO191" s="467">
        <f t="shared" si="109"/>
        <v>0</v>
      </c>
      <c r="AP191" s="467"/>
      <c r="AQ191" s="467">
        <f t="shared" si="110"/>
        <v>73.166034374999995</v>
      </c>
      <c r="AR191" s="467">
        <f t="shared" si="111"/>
        <v>0</v>
      </c>
      <c r="AS191" s="467"/>
      <c r="AT191" s="467">
        <f t="shared" si="112"/>
        <v>62.713743749999999</v>
      </c>
      <c r="AU191" s="467">
        <f t="shared" si="113"/>
        <v>0</v>
      </c>
      <c r="AV191" s="467"/>
      <c r="AW191" s="467"/>
      <c r="AX191" s="467"/>
      <c r="AY191" s="467"/>
      <c r="AZ191" s="467"/>
      <c r="BA191" s="467"/>
      <c r="BB191" s="467"/>
      <c r="BC191" s="467"/>
      <c r="BD191" s="467"/>
      <c r="BE191" s="467"/>
      <c r="BF191" s="467"/>
      <c r="BG191" s="467"/>
      <c r="BH191" s="467"/>
      <c r="BI191" s="467"/>
      <c r="BJ191" s="467"/>
      <c r="BK191" s="467"/>
      <c r="BL191" s="467"/>
      <c r="BM191" s="467"/>
      <c r="BN191" s="467"/>
      <c r="BO191" s="467">
        <f t="shared" si="114"/>
        <v>130.65363281250001</v>
      </c>
      <c r="BP191" s="467">
        <f t="shared" si="115"/>
        <v>0</v>
      </c>
      <c r="BQ191" s="467"/>
      <c r="BR191" s="467">
        <f t="shared" si="116"/>
        <v>104.52290625000001</v>
      </c>
      <c r="BS191" s="467">
        <f t="shared" si="117"/>
        <v>0</v>
      </c>
      <c r="BT191" s="467"/>
      <c r="BU191" s="467">
        <f t="shared" si="118"/>
        <v>91.457542968750005</v>
      </c>
      <c r="BV191" s="467">
        <f t="shared" si="119"/>
        <v>0</v>
      </c>
      <c r="BW191" s="467"/>
      <c r="BX191" s="467">
        <f t="shared" si="120"/>
        <v>78.392179687500004</v>
      </c>
      <c r="BY191" s="467">
        <f t="shared" si="121"/>
        <v>0</v>
      </c>
      <c r="BZ191" s="467"/>
      <c r="CA191" s="467">
        <f t="shared" si="122"/>
        <v>130.65363281250001</v>
      </c>
      <c r="CB191" s="467">
        <f t="shared" si="123"/>
        <v>0</v>
      </c>
      <c r="CC191" s="467"/>
      <c r="CD191" s="467">
        <f t="shared" si="124"/>
        <v>104.52290625000001</v>
      </c>
      <c r="CE191" s="467">
        <f t="shared" si="125"/>
        <v>0</v>
      </c>
      <c r="CF191" s="467"/>
      <c r="CG191" s="467">
        <f t="shared" si="126"/>
        <v>91.457542968750005</v>
      </c>
      <c r="CH191" s="467">
        <f t="shared" si="127"/>
        <v>0</v>
      </c>
      <c r="CI191" s="467"/>
      <c r="CJ191" s="467">
        <f t="shared" si="128"/>
        <v>78.392179687500004</v>
      </c>
      <c r="CK191" s="467">
        <f t="shared" si="129"/>
        <v>0</v>
      </c>
      <c r="CL191" s="467">
        <f t="shared" si="130"/>
        <v>0</v>
      </c>
      <c r="CM191" s="467">
        <f t="shared" si="131"/>
        <v>0</v>
      </c>
      <c r="CN191" s="467">
        <f t="shared" si="132"/>
        <v>0</v>
      </c>
      <c r="CO191" s="462"/>
      <c r="CP191" s="462"/>
      <c r="CQ191" s="457"/>
      <c r="CR191" s="457"/>
      <c r="CS191" s="457"/>
    </row>
    <row r="192" spans="1:97" s="472" customFormat="1" hidden="1">
      <c r="A192" s="464"/>
      <c r="B192" s="465" t="s">
        <v>353</v>
      </c>
      <c r="C192" s="466">
        <v>5.09</v>
      </c>
      <c r="D192" s="467">
        <f t="shared" si="133"/>
        <v>157.63602749999998</v>
      </c>
      <c r="E192" s="467">
        <f t="shared" si="97"/>
        <v>197.04503437499997</v>
      </c>
      <c r="F192" s="467"/>
      <c r="G192" s="467"/>
      <c r="H192" s="467"/>
      <c r="I192" s="467"/>
      <c r="J192" s="467"/>
      <c r="K192" s="467"/>
      <c r="L192" s="467"/>
      <c r="M192" s="467"/>
      <c r="N192" s="467"/>
      <c r="O192" s="467"/>
      <c r="P192" s="467"/>
      <c r="Q192" s="467"/>
      <c r="R192" s="467"/>
      <c r="S192" s="467"/>
      <c r="T192" s="467"/>
      <c r="U192" s="467"/>
      <c r="V192" s="467"/>
      <c r="W192" s="467"/>
      <c r="X192" s="467"/>
      <c r="Y192" s="467">
        <f t="shared" si="98"/>
        <v>78.818013749999992</v>
      </c>
      <c r="Z192" s="467">
        <f t="shared" si="99"/>
        <v>0</v>
      </c>
      <c r="AA192" s="467"/>
      <c r="AB192" s="467">
        <f t="shared" si="100"/>
        <v>63.054410999999995</v>
      </c>
      <c r="AC192" s="467">
        <f t="shared" si="101"/>
        <v>0</v>
      </c>
      <c r="AD192" s="467"/>
      <c r="AE192" s="467">
        <f t="shared" si="102"/>
        <v>55.172609624999993</v>
      </c>
      <c r="AF192" s="467">
        <f t="shared" si="103"/>
        <v>0</v>
      </c>
      <c r="AG192" s="467"/>
      <c r="AH192" s="467">
        <f t="shared" si="104"/>
        <v>47.290808249999991</v>
      </c>
      <c r="AI192" s="467">
        <f t="shared" si="105"/>
        <v>0</v>
      </c>
      <c r="AJ192" s="467"/>
      <c r="AK192" s="467">
        <f t="shared" si="106"/>
        <v>78.818013749999992</v>
      </c>
      <c r="AL192" s="467">
        <f t="shared" si="107"/>
        <v>0</v>
      </c>
      <c r="AM192" s="467"/>
      <c r="AN192" s="467">
        <f t="shared" si="108"/>
        <v>63.054410999999995</v>
      </c>
      <c r="AO192" s="467">
        <f t="shared" si="109"/>
        <v>0</v>
      </c>
      <c r="AP192" s="467"/>
      <c r="AQ192" s="467">
        <f t="shared" si="110"/>
        <v>55.172609624999993</v>
      </c>
      <c r="AR192" s="467">
        <f t="shared" si="111"/>
        <v>0</v>
      </c>
      <c r="AS192" s="467"/>
      <c r="AT192" s="467">
        <f t="shared" si="112"/>
        <v>47.290808249999991</v>
      </c>
      <c r="AU192" s="467">
        <f t="shared" si="113"/>
        <v>0</v>
      </c>
      <c r="AV192" s="467"/>
      <c r="AW192" s="467"/>
      <c r="AX192" s="467"/>
      <c r="AY192" s="467"/>
      <c r="AZ192" s="467"/>
      <c r="BA192" s="467"/>
      <c r="BB192" s="467"/>
      <c r="BC192" s="467"/>
      <c r="BD192" s="467"/>
      <c r="BE192" s="467"/>
      <c r="BF192" s="467"/>
      <c r="BG192" s="467"/>
      <c r="BH192" s="467"/>
      <c r="BI192" s="467"/>
      <c r="BJ192" s="467"/>
      <c r="BK192" s="467"/>
      <c r="BL192" s="467"/>
      <c r="BM192" s="467"/>
      <c r="BN192" s="467"/>
      <c r="BO192" s="467">
        <f t="shared" si="114"/>
        <v>98.522517187499986</v>
      </c>
      <c r="BP192" s="467">
        <f t="shared" si="115"/>
        <v>0</v>
      </c>
      <c r="BQ192" s="467"/>
      <c r="BR192" s="467">
        <f t="shared" si="116"/>
        <v>78.818013749999992</v>
      </c>
      <c r="BS192" s="467">
        <f t="shared" si="117"/>
        <v>0</v>
      </c>
      <c r="BT192" s="467"/>
      <c r="BU192" s="467">
        <f t="shared" si="118"/>
        <v>68.96576203124998</v>
      </c>
      <c r="BV192" s="467">
        <f t="shared" si="119"/>
        <v>0</v>
      </c>
      <c r="BW192" s="467"/>
      <c r="BX192" s="467">
        <f t="shared" si="120"/>
        <v>59.11351031249999</v>
      </c>
      <c r="BY192" s="467">
        <f t="shared" si="121"/>
        <v>0</v>
      </c>
      <c r="BZ192" s="467"/>
      <c r="CA192" s="467">
        <f t="shared" si="122"/>
        <v>98.522517187499986</v>
      </c>
      <c r="CB192" s="467">
        <f t="shared" si="123"/>
        <v>0</v>
      </c>
      <c r="CC192" s="467"/>
      <c r="CD192" s="467">
        <f t="shared" si="124"/>
        <v>78.818013749999992</v>
      </c>
      <c r="CE192" s="467">
        <f t="shared" si="125"/>
        <v>0</v>
      </c>
      <c r="CF192" s="467"/>
      <c r="CG192" s="467">
        <f t="shared" si="126"/>
        <v>68.96576203124998</v>
      </c>
      <c r="CH192" s="467">
        <f t="shared" si="127"/>
        <v>0</v>
      </c>
      <c r="CI192" s="467"/>
      <c r="CJ192" s="467">
        <f t="shared" si="128"/>
        <v>59.11351031249999</v>
      </c>
      <c r="CK192" s="467">
        <f t="shared" si="129"/>
        <v>0</v>
      </c>
      <c r="CL192" s="467">
        <f t="shared" si="130"/>
        <v>0</v>
      </c>
      <c r="CM192" s="467">
        <f t="shared" si="131"/>
        <v>0</v>
      </c>
      <c r="CN192" s="467">
        <f t="shared" si="132"/>
        <v>0</v>
      </c>
      <c r="CO192" s="462"/>
      <c r="CP192" s="462"/>
      <c r="CQ192" s="457"/>
      <c r="CR192" s="457"/>
      <c r="CS192" s="457"/>
    </row>
    <row r="193" spans="1:97" s="472" customFormat="1" hidden="1">
      <c r="A193" s="469"/>
      <c r="B193" s="465" t="s">
        <v>354</v>
      </c>
      <c r="C193" s="466">
        <v>5.19</v>
      </c>
      <c r="D193" s="467">
        <f t="shared" si="133"/>
        <v>160.7330025</v>
      </c>
      <c r="E193" s="467">
        <f t="shared" si="97"/>
        <v>200.916253125</v>
      </c>
      <c r="F193" s="467"/>
      <c r="G193" s="467"/>
      <c r="H193" s="467"/>
      <c r="I193" s="467"/>
      <c r="J193" s="467"/>
      <c r="K193" s="467"/>
      <c r="L193" s="467"/>
      <c r="M193" s="467"/>
      <c r="N193" s="467"/>
      <c r="O193" s="467"/>
      <c r="P193" s="467"/>
      <c r="Q193" s="467"/>
      <c r="R193" s="467"/>
      <c r="S193" s="467"/>
      <c r="T193" s="467"/>
      <c r="U193" s="467"/>
      <c r="V193" s="467"/>
      <c r="W193" s="467"/>
      <c r="X193" s="467"/>
      <c r="Y193" s="467">
        <f t="shared" si="98"/>
        <v>80.366501249999999</v>
      </c>
      <c r="Z193" s="467">
        <f t="shared" si="99"/>
        <v>0</v>
      </c>
      <c r="AA193" s="467"/>
      <c r="AB193" s="467">
        <f t="shared" si="100"/>
        <v>64.293200999999996</v>
      </c>
      <c r="AC193" s="467">
        <f t="shared" si="101"/>
        <v>0</v>
      </c>
      <c r="AD193" s="467"/>
      <c r="AE193" s="467">
        <f t="shared" si="102"/>
        <v>56.256550874999995</v>
      </c>
      <c r="AF193" s="467">
        <f t="shared" si="103"/>
        <v>0</v>
      </c>
      <c r="AG193" s="467"/>
      <c r="AH193" s="467">
        <f t="shared" si="104"/>
        <v>48.219900750000001</v>
      </c>
      <c r="AI193" s="467">
        <f t="shared" si="105"/>
        <v>0</v>
      </c>
      <c r="AJ193" s="467"/>
      <c r="AK193" s="467">
        <f t="shared" si="106"/>
        <v>80.366501249999999</v>
      </c>
      <c r="AL193" s="467">
        <f t="shared" si="107"/>
        <v>0</v>
      </c>
      <c r="AM193" s="467"/>
      <c r="AN193" s="467">
        <f t="shared" si="108"/>
        <v>64.293200999999996</v>
      </c>
      <c r="AO193" s="467">
        <f t="shared" si="109"/>
        <v>0</v>
      </c>
      <c r="AP193" s="467"/>
      <c r="AQ193" s="467">
        <f t="shared" si="110"/>
        <v>56.256550874999995</v>
      </c>
      <c r="AR193" s="467">
        <f t="shared" si="111"/>
        <v>0</v>
      </c>
      <c r="AS193" s="467"/>
      <c r="AT193" s="467">
        <f t="shared" si="112"/>
        <v>48.219900750000001</v>
      </c>
      <c r="AU193" s="467">
        <f t="shared" si="113"/>
        <v>0</v>
      </c>
      <c r="AV193" s="467"/>
      <c r="AW193" s="467"/>
      <c r="AX193" s="467"/>
      <c r="AY193" s="467"/>
      <c r="AZ193" s="467"/>
      <c r="BA193" s="467"/>
      <c r="BB193" s="467"/>
      <c r="BC193" s="467"/>
      <c r="BD193" s="467"/>
      <c r="BE193" s="467"/>
      <c r="BF193" s="467"/>
      <c r="BG193" s="467"/>
      <c r="BH193" s="467"/>
      <c r="BI193" s="467"/>
      <c r="BJ193" s="467"/>
      <c r="BK193" s="467"/>
      <c r="BL193" s="467"/>
      <c r="BM193" s="467"/>
      <c r="BN193" s="467"/>
      <c r="BO193" s="467">
        <f t="shared" si="114"/>
        <v>100.4581265625</v>
      </c>
      <c r="BP193" s="467">
        <f t="shared" si="115"/>
        <v>0</v>
      </c>
      <c r="BQ193" s="467"/>
      <c r="BR193" s="467">
        <f t="shared" si="116"/>
        <v>80.366501249999999</v>
      </c>
      <c r="BS193" s="467">
        <f t="shared" si="117"/>
        <v>0</v>
      </c>
      <c r="BT193" s="467"/>
      <c r="BU193" s="467">
        <f t="shared" si="118"/>
        <v>70.320688593749992</v>
      </c>
      <c r="BV193" s="467">
        <f t="shared" si="119"/>
        <v>0</v>
      </c>
      <c r="BW193" s="467"/>
      <c r="BX193" s="467">
        <f t="shared" si="120"/>
        <v>60.274875937499999</v>
      </c>
      <c r="BY193" s="467">
        <f t="shared" si="121"/>
        <v>0</v>
      </c>
      <c r="BZ193" s="467"/>
      <c r="CA193" s="467">
        <f t="shared" si="122"/>
        <v>100.4581265625</v>
      </c>
      <c r="CB193" s="467">
        <f t="shared" si="123"/>
        <v>0</v>
      </c>
      <c r="CC193" s="467"/>
      <c r="CD193" s="467">
        <f t="shared" si="124"/>
        <v>80.366501249999999</v>
      </c>
      <c r="CE193" s="467">
        <f t="shared" si="125"/>
        <v>0</v>
      </c>
      <c r="CF193" s="467"/>
      <c r="CG193" s="467">
        <f t="shared" si="126"/>
        <v>70.320688593749992</v>
      </c>
      <c r="CH193" s="467">
        <f t="shared" si="127"/>
        <v>0</v>
      </c>
      <c r="CI193" s="467"/>
      <c r="CJ193" s="467">
        <f t="shared" si="128"/>
        <v>60.274875937499999</v>
      </c>
      <c r="CK193" s="467">
        <f t="shared" si="129"/>
        <v>0</v>
      </c>
      <c r="CL193" s="467">
        <f t="shared" si="130"/>
        <v>0</v>
      </c>
      <c r="CM193" s="467">
        <f t="shared" si="131"/>
        <v>0</v>
      </c>
      <c r="CN193" s="467">
        <f t="shared" si="132"/>
        <v>0</v>
      </c>
      <c r="CO193" s="462"/>
      <c r="CP193" s="462"/>
      <c r="CQ193" s="457"/>
      <c r="CR193" s="457"/>
      <c r="CS193" s="457"/>
    </row>
    <row r="194" spans="1:97" s="472" customFormat="1" hidden="1">
      <c r="A194" s="469"/>
      <c r="B194" s="465" t="s">
        <v>355</v>
      </c>
      <c r="C194" s="466">
        <v>5.29</v>
      </c>
      <c r="D194" s="467">
        <f t="shared" si="133"/>
        <v>163.82997750000001</v>
      </c>
      <c r="E194" s="467">
        <f t="shared" si="97"/>
        <v>204.78747187500002</v>
      </c>
      <c r="F194" s="467"/>
      <c r="G194" s="467"/>
      <c r="H194" s="467"/>
      <c r="I194" s="467"/>
      <c r="J194" s="467"/>
      <c r="K194" s="467"/>
      <c r="L194" s="467"/>
      <c r="M194" s="467"/>
      <c r="N194" s="467"/>
      <c r="O194" s="467"/>
      <c r="P194" s="467"/>
      <c r="Q194" s="467"/>
      <c r="R194" s="467"/>
      <c r="S194" s="467"/>
      <c r="T194" s="467"/>
      <c r="U194" s="467"/>
      <c r="V194" s="467"/>
      <c r="W194" s="467"/>
      <c r="X194" s="467"/>
      <c r="Y194" s="467">
        <f t="shared" si="98"/>
        <v>81.914988750000006</v>
      </c>
      <c r="Z194" s="467">
        <f t="shared" si="99"/>
        <v>0</v>
      </c>
      <c r="AA194" s="467"/>
      <c r="AB194" s="467">
        <f t="shared" si="100"/>
        <v>65.531991000000005</v>
      </c>
      <c r="AC194" s="467">
        <f t="shared" si="101"/>
        <v>0</v>
      </c>
      <c r="AD194" s="467"/>
      <c r="AE194" s="467">
        <f t="shared" si="102"/>
        <v>57.340492124999997</v>
      </c>
      <c r="AF194" s="467">
        <f t="shared" si="103"/>
        <v>0</v>
      </c>
      <c r="AG194" s="467"/>
      <c r="AH194" s="467">
        <f t="shared" si="104"/>
        <v>49.148993250000004</v>
      </c>
      <c r="AI194" s="467">
        <f t="shared" si="105"/>
        <v>0</v>
      </c>
      <c r="AJ194" s="467"/>
      <c r="AK194" s="467">
        <f t="shared" si="106"/>
        <v>81.914988750000006</v>
      </c>
      <c r="AL194" s="467">
        <f t="shared" si="107"/>
        <v>0</v>
      </c>
      <c r="AM194" s="467"/>
      <c r="AN194" s="467">
        <f t="shared" si="108"/>
        <v>65.531991000000005</v>
      </c>
      <c r="AO194" s="467">
        <f t="shared" si="109"/>
        <v>0</v>
      </c>
      <c r="AP194" s="467"/>
      <c r="AQ194" s="467">
        <f t="shared" si="110"/>
        <v>57.340492124999997</v>
      </c>
      <c r="AR194" s="467">
        <f t="shared" si="111"/>
        <v>0</v>
      </c>
      <c r="AS194" s="467"/>
      <c r="AT194" s="467">
        <f t="shared" si="112"/>
        <v>49.148993250000004</v>
      </c>
      <c r="AU194" s="467">
        <f t="shared" si="113"/>
        <v>0</v>
      </c>
      <c r="AV194" s="467"/>
      <c r="AW194" s="467"/>
      <c r="AX194" s="467"/>
      <c r="AY194" s="467"/>
      <c r="AZ194" s="467"/>
      <c r="BA194" s="467"/>
      <c r="BB194" s="467"/>
      <c r="BC194" s="467"/>
      <c r="BD194" s="467"/>
      <c r="BE194" s="467"/>
      <c r="BF194" s="467"/>
      <c r="BG194" s="467"/>
      <c r="BH194" s="467"/>
      <c r="BI194" s="467"/>
      <c r="BJ194" s="467"/>
      <c r="BK194" s="467"/>
      <c r="BL194" s="467"/>
      <c r="BM194" s="467"/>
      <c r="BN194" s="467"/>
      <c r="BO194" s="467">
        <f t="shared" si="114"/>
        <v>102.39373593750001</v>
      </c>
      <c r="BP194" s="467">
        <f t="shared" si="115"/>
        <v>0</v>
      </c>
      <c r="BQ194" s="467"/>
      <c r="BR194" s="467">
        <f t="shared" si="116"/>
        <v>81.91498875000002</v>
      </c>
      <c r="BS194" s="467">
        <f t="shared" si="117"/>
        <v>0</v>
      </c>
      <c r="BT194" s="467"/>
      <c r="BU194" s="467">
        <f t="shared" si="118"/>
        <v>71.675615156250004</v>
      </c>
      <c r="BV194" s="467">
        <f t="shared" si="119"/>
        <v>0</v>
      </c>
      <c r="BW194" s="467"/>
      <c r="BX194" s="467">
        <f t="shared" si="120"/>
        <v>61.436241562500001</v>
      </c>
      <c r="BY194" s="467">
        <f t="shared" si="121"/>
        <v>0</v>
      </c>
      <c r="BZ194" s="467"/>
      <c r="CA194" s="467">
        <f t="shared" si="122"/>
        <v>102.39373593750001</v>
      </c>
      <c r="CB194" s="467">
        <f t="shared" si="123"/>
        <v>0</v>
      </c>
      <c r="CC194" s="467"/>
      <c r="CD194" s="467">
        <f t="shared" si="124"/>
        <v>81.91498875000002</v>
      </c>
      <c r="CE194" s="467">
        <f t="shared" si="125"/>
        <v>0</v>
      </c>
      <c r="CF194" s="467"/>
      <c r="CG194" s="467">
        <f t="shared" si="126"/>
        <v>71.675615156250004</v>
      </c>
      <c r="CH194" s="467">
        <f t="shared" si="127"/>
        <v>0</v>
      </c>
      <c r="CI194" s="467"/>
      <c r="CJ194" s="467">
        <f t="shared" si="128"/>
        <v>61.436241562500001</v>
      </c>
      <c r="CK194" s="467">
        <f t="shared" si="129"/>
        <v>0</v>
      </c>
      <c r="CL194" s="467">
        <f t="shared" si="130"/>
        <v>0</v>
      </c>
      <c r="CM194" s="467">
        <f t="shared" si="131"/>
        <v>0</v>
      </c>
      <c r="CN194" s="467">
        <f t="shared" si="132"/>
        <v>0</v>
      </c>
      <c r="CO194" s="462"/>
      <c r="CP194" s="462"/>
      <c r="CQ194" s="457"/>
      <c r="CR194" s="457"/>
      <c r="CS194" s="457"/>
    </row>
    <row r="195" spans="1:97" s="472" customFormat="1" hidden="1">
      <c r="A195" s="469"/>
      <c r="B195" s="465" t="s">
        <v>356</v>
      </c>
      <c r="C195" s="470">
        <v>5.39</v>
      </c>
      <c r="D195" s="467">
        <f t="shared" si="133"/>
        <v>166.9269525</v>
      </c>
      <c r="E195" s="467">
        <f t="shared" si="97"/>
        <v>208.65869062499999</v>
      </c>
      <c r="F195" s="467"/>
      <c r="G195" s="467"/>
      <c r="H195" s="467"/>
      <c r="I195" s="467"/>
      <c r="J195" s="467"/>
      <c r="K195" s="467"/>
      <c r="L195" s="467"/>
      <c r="M195" s="467"/>
      <c r="N195" s="467"/>
      <c r="O195" s="467"/>
      <c r="P195" s="467"/>
      <c r="Q195" s="467"/>
      <c r="R195" s="467"/>
      <c r="S195" s="467"/>
      <c r="T195" s="467"/>
      <c r="U195" s="467"/>
      <c r="V195" s="467"/>
      <c r="W195" s="467"/>
      <c r="X195" s="467"/>
      <c r="Y195" s="467">
        <f t="shared" si="98"/>
        <v>83.463476249999999</v>
      </c>
      <c r="Z195" s="467">
        <f t="shared" si="99"/>
        <v>0</v>
      </c>
      <c r="AA195" s="467"/>
      <c r="AB195" s="467">
        <f t="shared" si="100"/>
        <v>66.770780999999999</v>
      </c>
      <c r="AC195" s="467">
        <f t="shared" si="101"/>
        <v>0</v>
      </c>
      <c r="AD195" s="467"/>
      <c r="AE195" s="467">
        <f t="shared" si="102"/>
        <v>58.424433374999992</v>
      </c>
      <c r="AF195" s="467">
        <f t="shared" si="103"/>
        <v>0</v>
      </c>
      <c r="AG195" s="467"/>
      <c r="AH195" s="467">
        <f t="shared" si="104"/>
        <v>50.07808575</v>
      </c>
      <c r="AI195" s="467">
        <f t="shared" si="105"/>
        <v>0</v>
      </c>
      <c r="AJ195" s="467"/>
      <c r="AK195" s="467">
        <f t="shared" si="106"/>
        <v>83.463476249999999</v>
      </c>
      <c r="AL195" s="467">
        <f t="shared" si="107"/>
        <v>0</v>
      </c>
      <c r="AM195" s="467"/>
      <c r="AN195" s="467">
        <f t="shared" si="108"/>
        <v>66.770780999999999</v>
      </c>
      <c r="AO195" s="467">
        <f t="shared" si="109"/>
        <v>0</v>
      </c>
      <c r="AP195" s="467"/>
      <c r="AQ195" s="467">
        <f t="shared" si="110"/>
        <v>58.424433374999992</v>
      </c>
      <c r="AR195" s="467">
        <f t="shared" si="111"/>
        <v>0</v>
      </c>
      <c r="AS195" s="467"/>
      <c r="AT195" s="467">
        <f t="shared" si="112"/>
        <v>50.07808575</v>
      </c>
      <c r="AU195" s="467">
        <f t="shared" si="113"/>
        <v>0</v>
      </c>
      <c r="AV195" s="467"/>
      <c r="AW195" s="467"/>
      <c r="AX195" s="467"/>
      <c r="AY195" s="467"/>
      <c r="AZ195" s="467"/>
      <c r="BA195" s="467"/>
      <c r="BB195" s="467"/>
      <c r="BC195" s="467"/>
      <c r="BD195" s="467"/>
      <c r="BE195" s="467"/>
      <c r="BF195" s="467"/>
      <c r="BG195" s="467"/>
      <c r="BH195" s="467"/>
      <c r="BI195" s="467"/>
      <c r="BJ195" s="467"/>
      <c r="BK195" s="467"/>
      <c r="BL195" s="467"/>
      <c r="BM195" s="467"/>
      <c r="BN195" s="467"/>
      <c r="BO195" s="467">
        <f t="shared" si="114"/>
        <v>104.3293453125</v>
      </c>
      <c r="BP195" s="467">
        <f t="shared" si="115"/>
        <v>0</v>
      </c>
      <c r="BQ195" s="467"/>
      <c r="BR195" s="467">
        <f t="shared" si="116"/>
        <v>83.463476249999999</v>
      </c>
      <c r="BS195" s="467">
        <f t="shared" si="117"/>
        <v>0</v>
      </c>
      <c r="BT195" s="467"/>
      <c r="BU195" s="467">
        <f t="shared" si="118"/>
        <v>73.030541718749987</v>
      </c>
      <c r="BV195" s="467">
        <f t="shared" si="119"/>
        <v>0</v>
      </c>
      <c r="BW195" s="467"/>
      <c r="BX195" s="467">
        <f t="shared" si="120"/>
        <v>62.597607187499996</v>
      </c>
      <c r="BY195" s="467">
        <f t="shared" si="121"/>
        <v>0</v>
      </c>
      <c r="BZ195" s="467"/>
      <c r="CA195" s="467">
        <f t="shared" si="122"/>
        <v>104.3293453125</v>
      </c>
      <c r="CB195" s="467">
        <f t="shared" si="123"/>
        <v>0</v>
      </c>
      <c r="CC195" s="467"/>
      <c r="CD195" s="467">
        <f t="shared" si="124"/>
        <v>83.463476249999999</v>
      </c>
      <c r="CE195" s="467">
        <f t="shared" si="125"/>
        <v>0</v>
      </c>
      <c r="CF195" s="467"/>
      <c r="CG195" s="467">
        <f t="shared" si="126"/>
        <v>73.030541718749987</v>
      </c>
      <c r="CH195" s="467">
        <f t="shared" si="127"/>
        <v>0</v>
      </c>
      <c r="CI195" s="467"/>
      <c r="CJ195" s="467">
        <f t="shared" si="128"/>
        <v>62.597607187499996</v>
      </c>
      <c r="CK195" s="467">
        <f t="shared" si="129"/>
        <v>0</v>
      </c>
      <c r="CL195" s="467">
        <f t="shared" si="130"/>
        <v>0</v>
      </c>
      <c r="CM195" s="467">
        <f t="shared" si="131"/>
        <v>0</v>
      </c>
      <c r="CN195" s="467">
        <f t="shared" si="132"/>
        <v>0</v>
      </c>
      <c r="CO195" s="462"/>
      <c r="CP195" s="462"/>
      <c r="CQ195" s="457"/>
      <c r="CR195" s="457"/>
      <c r="CS195" s="457"/>
    </row>
    <row r="196" spans="1:97" s="472" customFormat="1" hidden="1">
      <c r="A196" s="469" t="s">
        <v>423</v>
      </c>
      <c r="B196" s="465" t="s">
        <v>357</v>
      </c>
      <c r="C196" s="466">
        <v>5.49</v>
      </c>
      <c r="D196" s="467">
        <f t="shared" si="133"/>
        <v>170.02392749999999</v>
      </c>
      <c r="E196" s="467">
        <f t="shared" si="97"/>
        <v>212.52990937499999</v>
      </c>
      <c r="F196" s="467"/>
      <c r="G196" s="467"/>
      <c r="H196" s="467"/>
      <c r="I196" s="467"/>
      <c r="J196" s="467"/>
      <c r="K196" s="467"/>
      <c r="L196" s="467"/>
      <c r="M196" s="467"/>
      <c r="N196" s="467"/>
      <c r="O196" s="467"/>
      <c r="P196" s="467"/>
      <c r="Q196" s="467"/>
      <c r="R196" s="467"/>
      <c r="S196" s="467"/>
      <c r="T196" s="467"/>
      <c r="U196" s="467"/>
      <c r="V196" s="467"/>
      <c r="W196" s="467"/>
      <c r="X196" s="467"/>
      <c r="Y196" s="467">
        <f t="shared" si="98"/>
        <v>85.011963749999993</v>
      </c>
      <c r="Z196" s="467">
        <f t="shared" si="99"/>
        <v>0</v>
      </c>
      <c r="AA196" s="467"/>
      <c r="AB196" s="467">
        <f t="shared" si="100"/>
        <v>68.009570999999994</v>
      </c>
      <c r="AC196" s="467">
        <f t="shared" si="101"/>
        <v>0</v>
      </c>
      <c r="AD196" s="467"/>
      <c r="AE196" s="467">
        <f t="shared" si="102"/>
        <v>59.508374624999988</v>
      </c>
      <c r="AF196" s="467">
        <f t="shared" si="103"/>
        <v>0</v>
      </c>
      <c r="AG196" s="467"/>
      <c r="AH196" s="467">
        <f t="shared" si="104"/>
        <v>51.007178249999996</v>
      </c>
      <c r="AI196" s="467">
        <f t="shared" si="105"/>
        <v>0</v>
      </c>
      <c r="AJ196" s="467"/>
      <c r="AK196" s="467">
        <f t="shared" si="106"/>
        <v>85.011963749999993</v>
      </c>
      <c r="AL196" s="467">
        <f t="shared" si="107"/>
        <v>0</v>
      </c>
      <c r="AM196" s="467"/>
      <c r="AN196" s="467">
        <f t="shared" si="108"/>
        <v>68.009570999999994</v>
      </c>
      <c r="AO196" s="467">
        <f t="shared" si="109"/>
        <v>0</v>
      </c>
      <c r="AP196" s="467"/>
      <c r="AQ196" s="467">
        <f t="shared" si="110"/>
        <v>59.508374624999988</v>
      </c>
      <c r="AR196" s="467">
        <f t="shared" si="111"/>
        <v>0</v>
      </c>
      <c r="AS196" s="467"/>
      <c r="AT196" s="467">
        <f t="shared" si="112"/>
        <v>51.007178249999996</v>
      </c>
      <c r="AU196" s="467">
        <f t="shared" si="113"/>
        <v>0</v>
      </c>
      <c r="AV196" s="467"/>
      <c r="AW196" s="467"/>
      <c r="AX196" s="467"/>
      <c r="AY196" s="467"/>
      <c r="AZ196" s="467"/>
      <c r="BA196" s="467"/>
      <c r="BB196" s="467"/>
      <c r="BC196" s="467"/>
      <c r="BD196" s="467"/>
      <c r="BE196" s="467"/>
      <c r="BF196" s="467"/>
      <c r="BG196" s="467"/>
      <c r="BH196" s="467"/>
      <c r="BI196" s="467"/>
      <c r="BJ196" s="467"/>
      <c r="BK196" s="467"/>
      <c r="BL196" s="467"/>
      <c r="BM196" s="467"/>
      <c r="BN196" s="467"/>
      <c r="BO196" s="467">
        <f t="shared" si="114"/>
        <v>106.26495468749999</v>
      </c>
      <c r="BP196" s="467">
        <f t="shared" si="115"/>
        <v>0</v>
      </c>
      <c r="BQ196" s="467"/>
      <c r="BR196" s="467">
        <f t="shared" si="116"/>
        <v>85.011963750000007</v>
      </c>
      <c r="BS196" s="467">
        <f t="shared" si="117"/>
        <v>0</v>
      </c>
      <c r="BT196" s="467"/>
      <c r="BU196" s="467">
        <f t="shared" si="118"/>
        <v>74.385468281249985</v>
      </c>
      <c r="BV196" s="467">
        <f t="shared" si="119"/>
        <v>0</v>
      </c>
      <c r="BW196" s="467"/>
      <c r="BX196" s="467">
        <f t="shared" si="120"/>
        <v>63.758972812499991</v>
      </c>
      <c r="BY196" s="467">
        <f t="shared" si="121"/>
        <v>0</v>
      </c>
      <c r="BZ196" s="467"/>
      <c r="CA196" s="467">
        <f t="shared" si="122"/>
        <v>106.26495468749999</v>
      </c>
      <c r="CB196" s="467">
        <f t="shared" si="123"/>
        <v>0</v>
      </c>
      <c r="CC196" s="467"/>
      <c r="CD196" s="467">
        <f t="shared" si="124"/>
        <v>85.011963750000007</v>
      </c>
      <c r="CE196" s="467">
        <f t="shared" si="125"/>
        <v>0</v>
      </c>
      <c r="CF196" s="467"/>
      <c r="CG196" s="467">
        <f t="shared" si="126"/>
        <v>74.385468281249985</v>
      </c>
      <c r="CH196" s="467">
        <f t="shared" si="127"/>
        <v>0</v>
      </c>
      <c r="CI196" s="467"/>
      <c r="CJ196" s="467">
        <f t="shared" si="128"/>
        <v>63.758972812499991</v>
      </c>
      <c r="CK196" s="467">
        <f t="shared" si="129"/>
        <v>0</v>
      </c>
      <c r="CL196" s="467">
        <f t="shared" si="130"/>
        <v>0</v>
      </c>
      <c r="CM196" s="467">
        <f t="shared" si="131"/>
        <v>0</v>
      </c>
      <c r="CN196" s="467">
        <f t="shared" si="132"/>
        <v>0</v>
      </c>
      <c r="CO196" s="462"/>
      <c r="CP196" s="462"/>
      <c r="CQ196" s="457"/>
      <c r="CR196" s="457"/>
      <c r="CS196" s="457"/>
    </row>
    <row r="197" spans="1:97" s="472" customFormat="1" hidden="1">
      <c r="A197" s="469"/>
      <c r="B197" s="465" t="s">
        <v>358</v>
      </c>
      <c r="C197" s="466">
        <v>5.59</v>
      </c>
      <c r="D197" s="467">
        <f t="shared" si="133"/>
        <v>173.1209025</v>
      </c>
      <c r="E197" s="467">
        <f t="shared" si="97"/>
        <v>216.40112812500001</v>
      </c>
      <c r="F197" s="467"/>
      <c r="G197" s="467"/>
      <c r="H197" s="467"/>
      <c r="I197" s="467"/>
      <c r="J197" s="467"/>
      <c r="K197" s="467"/>
      <c r="L197" s="467"/>
      <c r="M197" s="467"/>
      <c r="N197" s="467"/>
      <c r="O197" s="467"/>
      <c r="P197" s="467"/>
      <c r="Q197" s="467"/>
      <c r="R197" s="467"/>
      <c r="S197" s="467"/>
      <c r="T197" s="467"/>
      <c r="U197" s="467"/>
      <c r="V197" s="467"/>
      <c r="W197" s="467"/>
      <c r="X197" s="467"/>
      <c r="Y197" s="467">
        <f t="shared" si="98"/>
        <v>86.56045125</v>
      </c>
      <c r="Z197" s="467">
        <f t="shared" si="99"/>
        <v>0</v>
      </c>
      <c r="AA197" s="467"/>
      <c r="AB197" s="467">
        <f t="shared" si="100"/>
        <v>69.248361000000003</v>
      </c>
      <c r="AC197" s="467">
        <f t="shared" si="101"/>
        <v>0</v>
      </c>
      <c r="AD197" s="467"/>
      <c r="AE197" s="467">
        <f t="shared" si="102"/>
        <v>60.592315874999997</v>
      </c>
      <c r="AF197" s="467">
        <f t="shared" si="103"/>
        <v>0</v>
      </c>
      <c r="AG197" s="467"/>
      <c r="AH197" s="467">
        <f t="shared" si="104"/>
        <v>51.936270749999998</v>
      </c>
      <c r="AI197" s="467">
        <f t="shared" si="105"/>
        <v>0</v>
      </c>
      <c r="AJ197" s="467"/>
      <c r="AK197" s="467">
        <f t="shared" si="106"/>
        <v>86.56045125</v>
      </c>
      <c r="AL197" s="467">
        <f t="shared" si="107"/>
        <v>0</v>
      </c>
      <c r="AM197" s="467"/>
      <c r="AN197" s="467">
        <f t="shared" si="108"/>
        <v>69.248361000000003</v>
      </c>
      <c r="AO197" s="467">
        <f t="shared" si="109"/>
        <v>0</v>
      </c>
      <c r="AP197" s="467"/>
      <c r="AQ197" s="467">
        <f t="shared" si="110"/>
        <v>60.592315874999997</v>
      </c>
      <c r="AR197" s="467">
        <f t="shared" si="111"/>
        <v>0</v>
      </c>
      <c r="AS197" s="467"/>
      <c r="AT197" s="467">
        <f t="shared" si="112"/>
        <v>51.936270749999998</v>
      </c>
      <c r="AU197" s="467">
        <f t="shared" si="113"/>
        <v>0</v>
      </c>
      <c r="AV197" s="467"/>
      <c r="AW197" s="467"/>
      <c r="AX197" s="467"/>
      <c r="AY197" s="467"/>
      <c r="AZ197" s="467"/>
      <c r="BA197" s="467"/>
      <c r="BB197" s="467"/>
      <c r="BC197" s="467"/>
      <c r="BD197" s="467"/>
      <c r="BE197" s="467"/>
      <c r="BF197" s="467"/>
      <c r="BG197" s="467"/>
      <c r="BH197" s="467"/>
      <c r="BI197" s="467"/>
      <c r="BJ197" s="467"/>
      <c r="BK197" s="467"/>
      <c r="BL197" s="467"/>
      <c r="BM197" s="467"/>
      <c r="BN197" s="467"/>
      <c r="BO197" s="467">
        <f t="shared" si="114"/>
        <v>108.20056406250001</v>
      </c>
      <c r="BP197" s="467">
        <f t="shared" si="115"/>
        <v>0</v>
      </c>
      <c r="BQ197" s="467"/>
      <c r="BR197" s="467">
        <f t="shared" si="116"/>
        <v>86.560451250000014</v>
      </c>
      <c r="BS197" s="467">
        <f t="shared" si="117"/>
        <v>0</v>
      </c>
      <c r="BT197" s="467"/>
      <c r="BU197" s="467">
        <f t="shared" si="118"/>
        <v>75.740394843749996</v>
      </c>
      <c r="BV197" s="467">
        <f t="shared" si="119"/>
        <v>0</v>
      </c>
      <c r="BW197" s="467"/>
      <c r="BX197" s="467">
        <f t="shared" si="120"/>
        <v>64.920338437500007</v>
      </c>
      <c r="BY197" s="467">
        <f t="shared" si="121"/>
        <v>0</v>
      </c>
      <c r="BZ197" s="467"/>
      <c r="CA197" s="467">
        <f t="shared" si="122"/>
        <v>108.20056406250001</v>
      </c>
      <c r="CB197" s="467">
        <f t="shared" si="123"/>
        <v>0</v>
      </c>
      <c r="CC197" s="467"/>
      <c r="CD197" s="467">
        <f t="shared" si="124"/>
        <v>86.560451250000014</v>
      </c>
      <c r="CE197" s="467">
        <f t="shared" si="125"/>
        <v>0</v>
      </c>
      <c r="CF197" s="467"/>
      <c r="CG197" s="467">
        <f t="shared" si="126"/>
        <v>75.740394843749996</v>
      </c>
      <c r="CH197" s="467">
        <f t="shared" si="127"/>
        <v>0</v>
      </c>
      <c r="CI197" s="467"/>
      <c r="CJ197" s="467">
        <f t="shared" si="128"/>
        <v>64.920338437500007</v>
      </c>
      <c r="CK197" s="467">
        <f t="shared" si="129"/>
        <v>0</v>
      </c>
      <c r="CL197" s="467">
        <f t="shared" si="130"/>
        <v>0</v>
      </c>
      <c r="CM197" s="467">
        <f t="shared" si="131"/>
        <v>0</v>
      </c>
      <c r="CN197" s="467">
        <f t="shared" si="132"/>
        <v>0</v>
      </c>
      <c r="CO197" s="462"/>
      <c r="CP197" s="462"/>
      <c r="CQ197" s="457"/>
      <c r="CR197" s="457"/>
      <c r="CS197" s="457"/>
    </row>
    <row r="198" spans="1:97" s="472" customFormat="1" hidden="1">
      <c r="A198" s="469"/>
      <c r="B198" s="465" t="s">
        <v>359</v>
      </c>
      <c r="C198" s="466">
        <v>5.7</v>
      </c>
      <c r="D198" s="467">
        <f t="shared" si="133"/>
        <v>176.52757500000001</v>
      </c>
      <c r="E198" s="467">
        <f t="shared" si="97"/>
        <v>220.65946875000003</v>
      </c>
      <c r="F198" s="467"/>
      <c r="G198" s="467"/>
      <c r="H198" s="467"/>
      <c r="I198" s="467"/>
      <c r="J198" s="467"/>
      <c r="K198" s="467"/>
      <c r="L198" s="467"/>
      <c r="M198" s="467"/>
      <c r="N198" s="467"/>
      <c r="O198" s="467"/>
      <c r="P198" s="467"/>
      <c r="Q198" s="467"/>
      <c r="R198" s="467"/>
      <c r="S198" s="467"/>
      <c r="T198" s="467"/>
      <c r="U198" s="467"/>
      <c r="V198" s="467"/>
      <c r="W198" s="467"/>
      <c r="X198" s="467"/>
      <c r="Y198" s="467">
        <f t="shared" si="98"/>
        <v>88.263787500000007</v>
      </c>
      <c r="Z198" s="467">
        <f t="shared" si="99"/>
        <v>0</v>
      </c>
      <c r="AA198" s="467"/>
      <c r="AB198" s="467">
        <f t="shared" si="100"/>
        <v>70.611030000000014</v>
      </c>
      <c r="AC198" s="467">
        <f t="shared" si="101"/>
        <v>0</v>
      </c>
      <c r="AD198" s="467"/>
      <c r="AE198" s="467">
        <f t="shared" si="102"/>
        <v>61.784651250000003</v>
      </c>
      <c r="AF198" s="467">
        <f t="shared" si="103"/>
        <v>0</v>
      </c>
      <c r="AG198" s="467"/>
      <c r="AH198" s="467">
        <f t="shared" si="104"/>
        <v>52.9582725</v>
      </c>
      <c r="AI198" s="467">
        <f t="shared" si="105"/>
        <v>0</v>
      </c>
      <c r="AJ198" s="467"/>
      <c r="AK198" s="467">
        <f t="shared" si="106"/>
        <v>88.263787500000007</v>
      </c>
      <c r="AL198" s="467">
        <f t="shared" si="107"/>
        <v>0</v>
      </c>
      <c r="AM198" s="467"/>
      <c r="AN198" s="467">
        <f t="shared" si="108"/>
        <v>70.611030000000014</v>
      </c>
      <c r="AO198" s="467">
        <f t="shared" si="109"/>
        <v>0</v>
      </c>
      <c r="AP198" s="467"/>
      <c r="AQ198" s="467">
        <f t="shared" si="110"/>
        <v>61.784651250000003</v>
      </c>
      <c r="AR198" s="467">
        <f t="shared" si="111"/>
        <v>0</v>
      </c>
      <c r="AS198" s="467"/>
      <c r="AT198" s="467">
        <f t="shared" si="112"/>
        <v>52.9582725</v>
      </c>
      <c r="AU198" s="467">
        <f t="shared" si="113"/>
        <v>0</v>
      </c>
      <c r="AV198" s="467"/>
      <c r="AW198" s="467"/>
      <c r="AX198" s="467"/>
      <c r="AY198" s="467"/>
      <c r="AZ198" s="467"/>
      <c r="BA198" s="467"/>
      <c r="BB198" s="467"/>
      <c r="BC198" s="467"/>
      <c r="BD198" s="467"/>
      <c r="BE198" s="467"/>
      <c r="BF198" s="467"/>
      <c r="BG198" s="467"/>
      <c r="BH198" s="467"/>
      <c r="BI198" s="467"/>
      <c r="BJ198" s="467"/>
      <c r="BK198" s="467"/>
      <c r="BL198" s="467"/>
      <c r="BM198" s="467"/>
      <c r="BN198" s="467"/>
      <c r="BO198" s="467">
        <f t="shared" si="114"/>
        <v>110.32973437500002</v>
      </c>
      <c r="BP198" s="467">
        <f t="shared" si="115"/>
        <v>0</v>
      </c>
      <c r="BQ198" s="467"/>
      <c r="BR198" s="467">
        <f t="shared" si="116"/>
        <v>88.263787500000021</v>
      </c>
      <c r="BS198" s="467">
        <f t="shared" si="117"/>
        <v>0</v>
      </c>
      <c r="BT198" s="467"/>
      <c r="BU198" s="467">
        <f t="shared" si="118"/>
        <v>77.230814062500002</v>
      </c>
      <c r="BV198" s="467">
        <f t="shared" si="119"/>
        <v>0</v>
      </c>
      <c r="BW198" s="467"/>
      <c r="BX198" s="467">
        <f t="shared" si="120"/>
        <v>66.197840625000012</v>
      </c>
      <c r="BY198" s="467">
        <f t="shared" si="121"/>
        <v>0</v>
      </c>
      <c r="BZ198" s="467"/>
      <c r="CA198" s="467">
        <f t="shared" si="122"/>
        <v>110.32973437500002</v>
      </c>
      <c r="CB198" s="467">
        <f t="shared" si="123"/>
        <v>0</v>
      </c>
      <c r="CC198" s="467"/>
      <c r="CD198" s="467">
        <f t="shared" si="124"/>
        <v>88.263787500000021</v>
      </c>
      <c r="CE198" s="467">
        <f t="shared" si="125"/>
        <v>0</v>
      </c>
      <c r="CF198" s="467"/>
      <c r="CG198" s="467">
        <f t="shared" si="126"/>
        <v>77.230814062500002</v>
      </c>
      <c r="CH198" s="467">
        <f t="shared" si="127"/>
        <v>0</v>
      </c>
      <c r="CI198" s="467"/>
      <c r="CJ198" s="467">
        <f t="shared" si="128"/>
        <v>66.197840625000012</v>
      </c>
      <c r="CK198" s="467">
        <f t="shared" si="129"/>
        <v>0</v>
      </c>
      <c r="CL198" s="467">
        <f t="shared" si="130"/>
        <v>0</v>
      </c>
      <c r="CM198" s="467">
        <f t="shared" si="131"/>
        <v>0</v>
      </c>
      <c r="CN198" s="467">
        <f t="shared" si="132"/>
        <v>0</v>
      </c>
      <c r="CO198" s="462"/>
      <c r="CP198" s="462"/>
      <c r="CQ198" s="457"/>
      <c r="CR198" s="457"/>
      <c r="CS198" s="457"/>
    </row>
    <row r="199" spans="1:97" s="472" customFormat="1" hidden="1">
      <c r="A199" s="469"/>
      <c r="B199" s="465" t="s">
        <v>360</v>
      </c>
      <c r="C199" s="466">
        <v>5.81</v>
      </c>
      <c r="D199" s="467">
        <f t="shared" si="133"/>
        <v>179.9342475</v>
      </c>
      <c r="E199" s="467">
        <f t="shared" si="97"/>
        <v>224.91780937499999</v>
      </c>
      <c r="F199" s="467"/>
      <c r="G199" s="467"/>
      <c r="H199" s="467"/>
      <c r="I199" s="467"/>
      <c r="J199" s="467"/>
      <c r="K199" s="467"/>
      <c r="L199" s="467"/>
      <c r="M199" s="467"/>
      <c r="N199" s="467"/>
      <c r="O199" s="467"/>
      <c r="P199" s="467"/>
      <c r="Q199" s="467"/>
      <c r="R199" s="467"/>
      <c r="S199" s="467"/>
      <c r="T199" s="467"/>
      <c r="U199" s="467"/>
      <c r="V199" s="467"/>
      <c r="W199" s="467"/>
      <c r="X199" s="467"/>
      <c r="Y199" s="467">
        <f t="shared" si="98"/>
        <v>89.967123749999999</v>
      </c>
      <c r="Z199" s="467">
        <f t="shared" si="99"/>
        <v>0</v>
      </c>
      <c r="AA199" s="467"/>
      <c r="AB199" s="467">
        <f t="shared" si="100"/>
        <v>71.973698999999996</v>
      </c>
      <c r="AC199" s="467">
        <f t="shared" si="101"/>
        <v>0</v>
      </c>
      <c r="AD199" s="467"/>
      <c r="AE199" s="467">
        <f t="shared" si="102"/>
        <v>62.976986624999995</v>
      </c>
      <c r="AF199" s="467">
        <f t="shared" si="103"/>
        <v>0</v>
      </c>
      <c r="AG199" s="467"/>
      <c r="AH199" s="467">
        <f t="shared" si="104"/>
        <v>53.980274250000001</v>
      </c>
      <c r="AI199" s="467">
        <f t="shared" si="105"/>
        <v>0</v>
      </c>
      <c r="AJ199" s="467"/>
      <c r="AK199" s="467">
        <f t="shared" si="106"/>
        <v>89.967123749999999</v>
      </c>
      <c r="AL199" s="467">
        <f t="shared" si="107"/>
        <v>0</v>
      </c>
      <c r="AM199" s="467"/>
      <c r="AN199" s="467">
        <f t="shared" si="108"/>
        <v>71.973698999999996</v>
      </c>
      <c r="AO199" s="467">
        <f t="shared" si="109"/>
        <v>0</v>
      </c>
      <c r="AP199" s="467"/>
      <c r="AQ199" s="467">
        <f t="shared" si="110"/>
        <v>62.976986624999995</v>
      </c>
      <c r="AR199" s="467">
        <f t="shared" si="111"/>
        <v>0</v>
      </c>
      <c r="AS199" s="467"/>
      <c r="AT199" s="467">
        <f t="shared" si="112"/>
        <v>53.980274250000001</v>
      </c>
      <c r="AU199" s="467">
        <f t="shared" si="113"/>
        <v>0</v>
      </c>
      <c r="AV199" s="467"/>
      <c r="AW199" s="467"/>
      <c r="AX199" s="467"/>
      <c r="AY199" s="467"/>
      <c r="AZ199" s="467"/>
      <c r="BA199" s="467"/>
      <c r="BB199" s="467"/>
      <c r="BC199" s="467"/>
      <c r="BD199" s="467"/>
      <c r="BE199" s="467"/>
      <c r="BF199" s="467"/>
      <c r="BG199" s="467"/>
      <c r="BH199" s="467"/>
      <c r="BI199" s="467"/>
      <c r="BJ199" s="467"/>
      <c r="BK199" s="467"/>
      <c r="BL199" s="467"/>
      <c r="BM199" s="467"/>
      <c r="BN199" s="467"/>
      <c r="BO199" s="467">
        <f t="shared" si="114"/>
        <v>112.4589046875</v>
      </c>
      <c r="BP199" s="467">
        <f t="shared" si="115"/>
        <v>0</v>
      </c>
      <c r="BQ199" s="467"/>
      <c r="BR199" s="467">
        <f t="shared" si="116"/>
        <v>89.967123749999999</v>
      </c>
      <c r="BS199" s="467">
        <f t="shared" si="117"/>
        <v>0</v>
      </c>
      <c r="BT199" s="467"/>
      <c r="BU199" s="467">
        <f t="shared" si="118"/>
        <v>78.721233281249994</v>
      </c>
      <c r="BV199" s="467">
        <f t="shared" si="119"/>
        <v>0</v>
      </c>
      <c r="BW199" s="467"/>
      <c r="BX199" s="467">
        <f t="shared" si="120"/>
        <v>67.475342812499989</v>
      </c>
      <c r="BY199" s="467">
        <f t="shared" si="121"/>
        <v>0</v>
      </c>
      <c r="BZ199" s="467"/>
      <c r="CA199" s="467">
        <f t="shared" si="122"/>
        <v>112.4589046875</v>
      </c>
      <c r="CB199" s="467">
        <f t="shared" si="123"/>
        <v>0</v>
      </c>
      <c r="CC199" s="467"/>
      <c r="CD199" s="467">
        <f t="shared" si="124"/>
        <v>89.967123749999999</v>
      </c>
      <c r="CE199" s="467">
        <f t="shared" si="125"/>
        <v>0</v>
      </c>
      <c r="CF199" s="467"/>
      <c r="CG199" s="467">
        <f t="shared" si="126"/>
        <v>78.721233281249994</v>
      </c>
      <c r="CH199" s="467">
        <f t="shared" si="127"/>
        <v>0</v>
      </c>
      <c r="CI199" s="467"/>
      <c r="CJ199" s="467">
        <f t="shared" si="128"/>
        <v>67.475342812499989</v>
      </c>
      <c r="CK199" s="467">
        <f t="shared" si="129"/>
        <v>0</v>
      </c>
      <c r="CL199" s="467">
        <f t="shared" si="130"/>
        <v>0</v>
      </c>
      <c r="CM199" s="467">
        <f t="shared" si="131"/>
        <v>0</v>
      </c>
      <c r="CN199" s="467">
        <f t="shared" si="132"/>
        <v>0</v>
      </c>
      <c r="CO199" s="462"/>
      <c r="CP199" s="462"/>
      <c r="CQ199" s="457"/>
      <c r="CR199" s="457"/>
      <c r="CS199" s="457"/>
    </row>
    <row r="200" spans="1:97" s="472" customFormat="1" hidden="1">
      <c r="A200" s="469"/>
      <c r="B200" s="465" t="s">
        <v>361</v>
      </c>
      <c r="C200" s="466">
        <v>5.92</v>
      </c>
      <c r="D200" s="467">
        <f t="shared" si="133"/>
        <v>183.34092000000001</v>
      </c>
      <c r="E200" s="467">
        <f t="shared" si="97"/>
        <v>229.17615000000001</v>
      </c>
      <c r="F200" s="467"/>
      <c r="G200" s="467"/>
      <c r="H200" s="467"/>
      <c r="I200" s="467"/>
      <c r="J200" s="467"/>
      <c r="K200" s="467"/>
      <c r="L200" s="467"/>
      <c r="M200" s="467"/>
      <c r="N200" s="467"/>
      <c r="O200" s="467"/>
      <c r="P200" s="467"/>
      <c r="Q200" s="467"/>
      <c r="R200" s="467"/>
      <c r="S200" s="467"/>
      <c r="T200" s="467"/>
      <c r="U200" s="467"/>
      <c r="V200" s="467"/>
      <c r="W200" s="467"/>
      <c r="X200" s="467"/>
      <c r="Y200" s="467">
        <f t="shared" si="98"/>
        <v>91.670460000000006</v>
      </c>
      <c r="Z200" s="467">
        <f t="shared" si="99"/>
        <v>0</v>
      </c>
      <c r="AA200" s="467"/>
      <c r="AB200" s="467">
        <f t="shared" si="100"/>
        <v>73.336368000000007</v>
      </c>
      <c r="AC200" s="467">
        <f t="shared" si="101"/>
        <v>0</v>
      </c>
      <c r="AD200" s="467"/>
      <c r="AE200" s="467">
        <f t="shared" si="102"/>
        <v>64.169321999999994</v>
      </c>
      <c r="AF200" s="467">
        <f t="shared" si="103"/>
        <v>0</v>
      </c>
      <c r="AG200" s="467"/>
      <c r="AH200" s="467">
        <f t="shared" si="104"/>
        <v>55.002276000000002</v>
      </c>
      <c r="AI200" s="467">
        <f t="shared" si="105"/>
        <v>0</v>
      </c>
      <c r="AJ200" s="467"/>
      <c r="AK200" s="467">
        <f t="shared" si="106"/>
        <v>91.670460000000006</v>
      </c>
      <c r="AL200" s="467">
        <f t="shared" si="107"/>
        <v>0</v>
      </c>
      <c r="AM200" s="467"/>
      <c r="AN200" s="467">
        <f t="shared" si="108"/>
        <v>73.336368000000007</v>
      </c>
      <c r="AO200" s="467">
        <f t="shared" si="109"/>
        <v>0</v>
      </c>
      <c r="AP200" s="467"/>
      <c r="AQ200" s="467">
        <f t="shared" si="110"/>
        <v>64.169321999999994</v>
      </c>
      <c r="AR200" s="467">
        <f t="shared" si="111"/>
        <v>0</v>
      </c>
      <c r="AS200" s="467"/>
      <c r="AT200" s="467">
        <f t="shared" si="112"/>
        <v>55.002276000000002</v>
      </c>
      <c r="AU200" s="467">
        <f t="shared" si="113"/>
        <v>0</v>
      </c>
      <c r="AV200" s="467"/>
      <c r="AW200" s="467"/>
      <c r="AX200" s="467"/>
      <c r="AY200" s="467"/>
      <c r="AZ200" s="467"/>
      <c r="BA200" s="467"/>
      <c r="BB200" s="467"/>
      <c r="BC200" s="467"/>
      <c r="BD200" s="467"/>
      <c r="BE200" s="467"/>
      <c r="BF200" s="467"/>
      <c r="BG200" s="467"/>
      <c r="BH200" s="467"/>
      <c r="BI200" s="467"/>
      <c r="BJ200" s="467"/>
      <c r="BK200" s="467"/>
      <c r="BL200" s="467"/>
      <c r="BM200" s="467"/>
      <c r="BN200" s="467"/>
      <c r="BO200" s="467">
        <f t="shared" si="114"/>
        <v>114.588075</v>
      </c>
      <c r="BP200" s="467">
        <f t="shared" si="115"/>
        <v>0</v>
      </c>
      <c r="BQ200" s="467"/>
      <c r="BR200" s="467">
        <f t="shared" si="116"/>
        <v>91.670460000000006</v>
      </c>
      <c r="BS200" s="467">
        <f t="shared" si="117"/>
        <v>0</v>
      </c>
      <c r="BT200" s="467"/>
      <c r="BU200" s="467">
        <f t="shared" si="118"/>
        <v>80.2116525</v>
      </c>
      <c r="BV200" s="467">
        <f t="shared" si="119"/>
        <v>0</v>
      </c>
      <c r="BW200" s="467"/>
      <c r="BX200" s="467">
        <f t="shared" si="120"/>
        <v>68.752844999999994</v>
      </c>
      <c r="BY200" s="467">
        <f t="shared" si="121"/>
        <v>0</v>
      </c>
      <c r="BZ200" s="467"/>
      <c r="CA200" s="467">
        <f t="shared" si="122"/>
        <v>114.588075</v>
      </c>
      <c r="CB200" s="467">
        <f t="shared" si="123"/>
        <v>0</v>
      </c>
      <c r="CC200" s="467"/>
      <c r="CD200" s="467">
        <f t="shared" si="124"/>
        <v>91.670460000000006</v>
      </c>
      <c r="CE200" s="467">
        <f t="shared" si="125"/>
        <v>0</v>
      </c>
      <c r="CF200" s="467"/>
      <c r="CG200" s="467">
        <f t="shared" si="126"/>
        <v>80.2116525</v>
      </c>
      <c r="CH200" s="467">
        <f t="shared" si="127"/>
        <v>0</v>
      </c>
      <c r="CI200" s="467"/>
      <c r="CJ200" s="467">
        <f t="shared" si="128"/>
        <v>68.752844999999994</v>
      </c>
      <c r="CK200" s="467">
        <f t="shared" si="129"/>
        <v>0</v>
      </c>
      <c r="CL200" s="467">
        <f t="shared" si="130"/>
        <v>0</v>
      </c>
      <c r="CM200" s="467">
        <f t="shared" si="131"/>
        <v>0</v>
      </c>
      <c r="CN200" s="467">
        <f t="shared" si="132"/>
        <v>0</v>
      </c>
      <c r="CO200" s="462"/>
      <c r="CP200" s="462"/>
      <c r="CQ200" s="457"/>
      <c r="CR200" s="457"/>
      <c r="CS200" s="457"/>
    </row>
    <row r="201" spans="1:97" s="472" customFormat="1" hidden="1">
      <c r="A201" s="469"/>
      <c r="B201" s="465" t="s">
        <v>345</v>
      </c>
      <c r="C201" s="466">
        <v>6.03</v>
      </c>
      <c r="D201" s="467">
        <f t="shared" si="133"/>
        <v>186.7475925</v>
      </c>
      <c r="E201" s="467">
        <f t="shared" si="97"/>
        <v>233.434490625</v>
      </c>
      <c r="F201" s="467"/>
      <c r="G201" s="467"/>
      <c r="H201" s="467"/>
      <c r="I201" s="467"/>
      <c r="J201" s="467"/>
      <c r="K201" s="467"/>
      <c r="L201" s="467"/>
      <c r="M201" s="467"/>
      <c r="N201" s="467"/>
      <c r="O201" s="467"/>
      <c r="P201" s="467"/>
      <c r="Q201" s="467"/>
      <c r="R201" s="467"/>
      <c r="S201" s="467"/>
      <c r="T201" s="467"/>
      <c r="U201" s="467"/>
      <c r="V201" s="467"/>
      <c r="W201" s="467"/>
      <c r="X201" s="467"/>
      <c r="Y201" s="467">
        <f t="shared" si="98"/>
        <v>93.373796249999998</v>
      </c>
      <c r="Z201" s="467">
        <f t="shared" si="99"/>
        <v>0</v>
      </c>
      <c r="AA201" s="467"/>
      <c r="AB201" s="467">
        <f t="shared" si="100"/>
        <v>74.699037000000004</v>
      </c>
      <c r="AC201" s="467">
        <f t="shared" si="101"/>
        <v>0</v>
      </c>
      <c r="AD201" s="467"/>
      <c r="AE201" s="467">
        <f t="shared" si="102"/>
        <v>65.361657374999993</v>
      </c>
      <c r="AF201" s="467">
        <f t="shared" si="103"/>
        <v>0</v>
      </c>
      <c r="AG201" s="467"/>
      <c r="AH201" s="467">
        <f t="shared" si="104"/>
        <v>56.024277749999996</v>
      </c>
      <c r="AI201" s="467">
        <f t="shared" si="105"/>
        <v>0</v>
      </c>
      <c r="AJ201" s="467"/>
      <c r="AK201" s="467">
        <f t="shared" si="106"/>
        <v>93.373796249999998</v>
      </c>
      <c r="AL201" s="467">
        <f t="shared" si="107"/>
        <v>0</v>
      </c>
      <c r="AM201" s="467"/>
      <c r="AN201" s="467">
        <f t="shared" si="108"/>
        <v>74.699037000000004</v>
      </c>
      <c r="AO201" s="467">
        <f t="shared" si="109"/>
        <v>0</v>
      </c>
      <c r="AP201" s="467"/>
      <c r="AQ201" s="467">
        <f t="shared" si="110"/>
        <v>65.361657374999993</v>
      </c>
      <c r="AR201" s="467">
        <f t="shared" si="111"/>
        <v>0</v>
      </c>
      <c r="AS201" s="467"/>
      <c r="AT201" s="467">
        <f t="shared" si="112"/>
        <v>56.024277749999996</v>
      </c>
      <c r="AU201" s="467">
        <f t="shared" si="113"/>
        <v>0</v>
      </c>
      <c r="AV201" s="467"/>
      <c r="AW201" s="467"/>
      <c r="AX201" s="467"/>
      <c r="AY201" s="467"/>
      <c r="AZ201" s="467"/>
      <c r="BA201" s="467"/>
      <c r="BB201" s="467"/>
      <c r="BC201" s="467"/>
      <c r="BD201" s="467"/>
      <c r="BE201" s="467"/>
      <c r="BF201" s="467"/>
      <c r="BG201" s="467"/>
      <c r="BH201" s="467"/>
      <c r="BI201" s="467"/>
      <c r="BJ201" s="467"/>
      <c r="BK201" s="467"/>
      <c r="BL201" s="467"/>
      <c r="BM201" s="467"/>
      <c r="BN201" s="467"/>
      <c r="BO201" s="467">
        <f t="shared" si="114"/>
        <v>116.7172453125</v>
      </c>
      <c r="BP201" s="467">
        <f t="shared" si="115"/>
        <v>0</v>
      </c>
      <c r="BQ201" s="467"/>
      <c r="BR201" s="467">
        <f t="shared" si="116"/>
        <v>93.373796249999998</v>
      </c>
      <c r="BS201" s="467">
        <f t="shared" si="117"/>
        <v>0</v>
      </c>
      <c r="BT201" s="467"/>
      <c r="BU201" s="467">
        <f t="shared" si="118"/>
        <v>81.702071718749991</v>
      </c>
      <c r="BV201" s="467">
        <f t="shared" si="119"/>
        <v>0</v>
      </c>
      <c r="BW201" s="467"/>
      <c r="BX201" s="467">
        <f t="shared" si="120"/>
        <v>70.030347187499999</v>
      </c>
      <c r="BY201" s="467">
        <f t="shared" si="121"/>
        <v>0</v>
      </c>
      <c r="BZ201" s="467"/>
      <c r="CA201" s="467">
        <f t="shared" si="122"/>
        <v>116.7172453125</v>
      </c>
      <c r="CB201" s="467">
        <f t="shared" si="123"/>
        <v>0</v>
      </c>
      <c r="CC201" s="467"/>
      <c r="CD201" s="467">
        <f t="shared" si="124"/>
        <v>93.373796249999998</v>
      </c>
      <c r="CE201" s="467">
        <f t="shared" si="125"/>
        <v>0</v>
      </c>
      <c r="CF201" s="467"/>
      <c r="CG201" s="467">
        <f t="shared" si="126"/>
        <v>81.702071718749991</v>
      </c>
      <c r="CH201" s="467">
        <f t="shared" si="127"/>
        <v>0</v>
      </c>
      <c r="CI201" s="467"/>
      <c r="CJ201" s="467">
        <f t="shared" si="128"/>
        <v>70.030347187499999</v>
      </c>
      <c r="CK201" s="467">
        <f t="shared" si="129"/>
        <v>0</v>
      </c>
      <c r="CL201" s="467">
        <f t="shared" si="130"/>
        <v>0</v>
      </c>
      <c r="CM201" s="467">
        <f t="shared" si="131"/>
        <v>0</v>
      </c>
      <c r="CN201" s="467">
        <f t="shared" si="132"/>
        <v>0</v>
      </c>
      <c r="CO201" s="462"/>
      <c r="CP201" s="462"/>
      <c r="CQ201" s="457"/>
      <c r="CR201" s="457"/>
      <c r="CS201" s="457"/>
    </row>
    <row r="202" spans="1:97" s="472" customFormat="1" hidden="1">
      <c r="A202" s="480"/>
      <c r="B202" s="465" t="s">
        <v>362</v>
      </c>
      <c r="C202" s="466">
        <v>6.14</v>
      </c>
      <c r="D202" s="467">
        <f t="shared" si="133"/>
        <v>190.15426499999998</v>
      </c>
      <c r="E202" s="467">
        <f t="shared" si="97"/>
        <v>237.69283124999998</v>
      </c>
      <c r="F202" s="467"/>
      <c r="G202" s="467"/>
      <c r="H202" s="467"/>
      <c r="I202" s="467"/>
      <c r="J202" s="467"/>
      <c r="K202" s="467"/>
      <c r="L202" s="467"/>
      <c r="M202" s="467"/>
      <c r="N202" s="467"/>
      <c r="O202" s="467"/>
      <c r="P202" s="467"/>
      <c r="Q202" s="467"/>
      <c r="R202" s="467"/>
      <c r="S202" s="467"/>
      <c r="T202" s="467"/>
      <c r="U202" s="467"/>
      <c r="V202" s="467"/>
      <c r="W202" s="467"/>
      <c r="X202" s="467"/>
      <c r="Y202" s="467">
        <f t="shared" si="98"/>
        <v>95.077132499999991</v>
      </c>
      <c r="Z202" s="467">
        <f t="shared" si="99"/>
        <v>0</v>
      </c>
      <c r="AA202" s="467"/>
      <c r="AB202" s="467">
        <f t="shared" si="100"/>
        <v>76.061706000000001</v>
      </c>
      <c r="AC202" s="467">
        <f t="shared" si="101"/>
        <v>0</v>
      </c>
      <c r="AD202" s="467"/>
      <c r="AE202" s="467">
        <f t="shared" si="102"/>
        <v>66.553992749999992</v>
      </c>
      <c r="AF202" s="467">
        <f t="shared" si="103"/>
        <v>0</v>
      </c>
      <c r="AG202" s="467"/>
      <c r="AH202" s="467">
        <f t="shared" si="104"/>
        <v>57.04627949999999</v>
      </c>
      <c r="AI202" s="467">
        <f t="shared" si="105"/>
        <v>0</v>
      </c>
      <c r="AJ202" s="467"/>
      <c r="AK202" s="467">
        <f t="shared" si="106"/>
        <v>95.077132499999991</v>
      </c>
      <c r="AL202" s="467">
        <f t="shared" si="107"/>
        <v>0</v>
      </c>
      <c r="AM202" s="467"/>
      <c r="AN202" s="467">
        <f t="shared" si="108"/>
        <v>76.061706000000001</v>
      </c>
      <c r="AO202" s="467">
        <f t="shared" si="109"/>
        <v>0</v>
      </c>
      <c r="AP202" s="467"/>
      <c r="AQ202" s="467">
        <f t="shared" si="110"/>
        <v>66.553992749999992</v>
      </c>
      <c r="AR202" s="467">
        <f t="shared" si="111"/>
        <v>0</v>
      </c>
      <c r="AS202" s="467"/>
      <c r="AT202" s="467">
        <f t="shared" si="112"/>
        <v>57.04627949999999</v>
      </c>
      <c r="AU202" s="467">
        <f t="shared" si="113"/>
        <v>0</v>
      </c>
      <c r="AV202" s="467"/>
      <c r="AW202" s="467"/>
      <c r="AX202" s="467"/>
      <c r="AY202" s="467"/>
      <c r="AZ202" s="467"/>
      <c r="BA202" s="467"/>
      <c r="BB202" s="467"/>
      <c r="BC202" s="467"/>
      <c r="BD202" s="467"/>
      <c r="BE202" s="467"/>
      <c r="BF202" s="467"/>
      <c r="BG202" s="467"/>
      <c r="BH202" s="467"/>
      <c r="BI202" s="467"/>
      <c r="BJ202" s="467"/>
      <c r="BK202" s="467"/>
      <c r="BL202" s="467"/>
      <c r="BM202" s="467"/>
      <c r="BN202" s="467"/>
      <c r="BO202" s="467">
        <f t="shared" si="114"/>
        <v>118.84641562499999</v>
      </c>
      <c r="BP202" s="467">
        <f t="shared" si="115"/>
        <v>0</v>
      </c>
      <c r="BQ202" s="467"/>
      <c r="BR202" s="467">
        <f t="shared" si="116"/>
        <v>95.077132500000005</v>
      </c>
      <c r="BS202" s="467">
        <f t="shared" si="117"/>
        <v>0</v>
      </c>
      <c r="BT202" s="467"/>
      <c r="BU202" s="467">
        <f t="shared" si="118"/>
        <v>83.192490937499983</v>
      </c>
      <c r="BV202" s="467">
        <f t="shared" si="119"/>
        <v>0</v>
      </c>
      <c r="BW202" s="467"/>
      <c r="BX202" s="467">
        <f t="shared" si="120"/>
        <v>71.307849374999989</v>
      </c>
      <c r="BY202" s="467">
        <f t="shared" si="121"/>
        <v>0</v>
      </c>
      <c r="BZ202" s="467"/>
      <c r="CA202" s="467">
        <f t="shared" si="122"/>
        <v>118.84641562499999</v>
      </c>
      <c r="CB202" s="467">
        <f t="shared" si="123"/>
        <v>0</v>
      </c>
      <c r="CC202" s="467"/>
      <c r="CD202" s="467">
        <f t="shared" si="124"/>
        <v>95.077132500000005</v>
      </c>
      <c r="CE202" s="467">
        <f t="shared" si="125"/>
        <v>0</v>
      </c>
      <c r="CF202" s="467"/>
      <c r="CG202" s="467">
        <f t="shared" si="126"/>
        <v>83.192490937499983</v>
      </c>
      <c r="CH202" s="467">
        <f t="shared" si="127"/>
        <v>0</v>
      </c>
      <c r="CI202" s="467"/>
      <c r="CJ202" s="467">
        <f t="shared" si="128"/>
        <v>71.307849374999989</v>
      </c>
      <c r="CK202" s="467">
        <f t="shared" si="129"/>
        <v>0</v>
      </c>
      <c r="CL202" s="467">
        <f t="shared" si="130"/>
        <v>0</v>
      </c>
      <c r="CM202" s="467">
        <f t="shared" si="131"/>
        <v>0</v>
      </c>
      <c r="CN202" s="467">
        <f t="shared" si="132"/>
        <v>0</v>
      </c>
      <c r="CO202" s="462"/>
      <c r="CP202" s="462"/>
      <c r="CQ202" s="457"/>
      <c r="CR202" s="457"/>
      <c r="CS202" s="457"/>
    </row>
    <row r="203" spans="1:97" s="472" customFormat="1" hidden="1">
      <c r="A203" s="464"/>
      <c r="B203" s="465" t="s">
        <v>353</v>
      </c>
      <c r="C203" s="466">
        <v>4.63</v>
      </c>
      <c r="D203" s="467">
        <f t="shared" si="133"/>
        <v>143.38994250000002</v>
      </c>
      <c r="E203" s="467">
        <f t="shared" si="97"/>
        <v>179.23742812500001</v>
      </c>
      <c r="F203" s="467"/>
      <c r="G203" s="467"/>
      <c r="H203" s="467"/>
      <c r="I203" s="467"/>
      <c r="J203" s="467"/>
      <c r="K203" s="467"/>
      <c r="L203" s="467"/>
      <c r="M203" s="467"/>
      <c r="N203" s="467"/>
      <c r="O203" s="467"/>
      <c r="P203" s="467"/>
      <c r="Q203" s="467"/>
      <c r="R203" s="467"/>
      <c r="S203" s="467"/>
      <c r="T203" s="467"/>
      <c r="U203" s="467"/>
      <c r="V203" s="467"/>
      <c r="W203" s="467"/>
      <c r="X203" s="467"/>
      <c r="Y203" s="467">
        <f t="shared" si="98"/>
        <v>71.694971250000009</v>
      </c>
      <c r="Z203" s="467">
        <f t="shared" si="99"/>
        <v>0</v>
      </c>
      <c r="AA203" s="467"/>
      <c r="AB203" s="467">
        <f t="shared" si="100"/>
        <v>57.35597700000001</v>
      </c>
      <c r="AC203" s="467">
        <f t="shared" si="101"/>
        <v>0</v>
      </c>
      <c r="AD203" s="467"/>
      <c r="AE203" s="467">
        <f t="shared" si="102"/>
        <v>50.186479875000003</v>
      </c>
      <c r="AF203" s="467">
        <f t="shared" si="103"/>
        <v>0</v>
      </c>
      <c r="AG203" s="467"/>
      <c r="AH203" s="467">
        <f t="shared" si="104"/>
        <v>43.016982750000004</v>
      </c>
      <c r="AI203" s="467">
        <f t="shared" si="105"/>
        <v>0</v>
      </c>
      <c r="AJ203" s="467"/>
      <c r="AK203" s="467">
        <f t="shared" si="106"/>
        <v>71.694971250000009</v>
      </c>
      <c r="AL203" s="467">
        <f t="shared" si="107"/>
        <v>0</v>
      </c>
      <c r="AM203" s="467"/>
      <c r="AN203" s="467">
        <f t="shared" si="108"/>
        <v>57.35597700000001</v>
      </c>
      <c r="AO203" s="467">
        <f t="shared" si="109"/>
        <v>0</v>
      </c>
      <c r="AP203" s="467"/>
      <c r="AQ203" s="467">
        <f t="shared" si="110"/>
        <v>50.186479875000003</v>
      </c>
      <c r="AR203" s="467">
        <f t="shared" si="111"/>
        <v>0</v>
      </c>
      <c r="AS203" s="467"/>
      <c r="AT203" s="467">
        <f t="shared" si="112"/>
        <v>43.016982750000004</v>
      </c>
      <c r="AU203" s="467">
        <f t="shared" si="113"/>
        <v>0</v>
      </c>
      <c r="AV203" s="467"/>
      <c r="AW203" s="467"/>
      <c r="AX203" s="467"/>
      <c r="AY203" s="467"/>
      <c r="AZ203" s="467"/>
      <c r="BA203" s="467"/>
      <c r="BB203" s="467"/>
      <c r="BC203" s="467"/>
      <c r="BD203" s="467"/>
      <c r="BE203" s="467"/>
      <c r="BF203" s="467"/>
      <c r="BG203" s="467"/>
      <c r="BH203" s="467"/>
      <c r="BI203" s="467"/>
      <c r="BJ203" s="467"/>
      <c r="BK203" s="467"/>
      <c r="BL203" s="467"/>
      <c r="BM203" s="467"/>
      <c r="BN203" s="467"/>
      <c r="BO203" s="467">
        <f t="shared" si="114"/>
        <v>89.618714062500004</v>
      </c>
      <c r="BP203" s="467">
        <f t="shared" si="115"/>
        <v>0</v>
      </c>
      <c r="BQ203" s="467"/>
      <c r="BR203" s="467">
        <f t="shared" si="116"/>
        <v>71.694971250000009</v>
      </c>
      <c r="BS203" s="467">
        <f t="shared" si="117"/>
        <v>0</v>
      </c>
      <c r="BT203" s="467"/>
      <c r="BU203" s="467">
        <f t="shared" si="118"/>
        <v>62.733099843749997</v>
      </c>
      <c r="BV203" s="467">
        <f t="shared" si="119"/>
        <v>0</v>
      </c>
      <c r="BW203" s="467"/>
      <c r="BX203" s="467">
        <f t="shared" si="120"/>
        <v>53.7712284375</v>
      </c>
      <c r="BY203" s="467">
        <f t="shared" si="121"/>
        <v>0</v>
      </c>
      <c r="BZ203" s="467"/>
      <c r="CA203" s="467">
        <f t="shared" si="122"/>
        <v>89.618714062500004</v>
      </c>
      <c r="CB203" s="467">
        <f t="shared" si="123"/>
        <v>0</v>
      </c>
      <c r="CC203" s="467"/>
      <c r="CD203" s="467">
        <f t="shared" si="124"/>
        <v>71.694971250000009</v>
      </c>
      <c r="CE203" s="467">
        <f t="shared" si="125"/>
        <v>0</v>
      </c>
      <c r="CF203" s="467"/>
      <c r="CG203" s="467">
        <f t="shared" si="126"/>
        <v>62.733099843749997</v>
      </c>
      <c r="CH203" s="467">
        <f t="shared" si="127"/>
        <v>0</v>
      </c>
      <c r="CI203" s="467"/>
      <c r="CJ203" s="467">
        <f t="shared" si="128"/>
        <v>53.7712284375</v>
      </c>
      <c r="CK203" s="467">
        <f t="shared" si="129"/>
        <v>0</v>
      </c>
      <c r="CL203" s="467">
        <f t="shared" si="130"/>
        <v>0</v>
      </c>
      <c r="CM203" s="467">
        <f t="shared" si="131"/>
        <v>0</v>
      </c>
      <c r="CN203" s="467">
        <f t="shared" si="132"/>
        <v>0</v>
      </c>
      <c r="CO203" s="462"/>
      <c r="CP203" s="462"/>
      <c r="CQ203" s="457"/>
      <c r="CR203" s="457"/>
      <c r="CS203" s="457"/>
    </row>
    <row r="204" spans="1:97" s="472" customFormat="1" hidden="1">
      <c r="A204" s="469"/>
      <c r="B204" s="465" t="s">
        <v>354</v>
      </c>
      <c r="C204" s="466">
        <v>4.72</v>
      </c>
      <c r="D204" s="467">
        <f t="shared" si="133"/>
        <v>146.17722000000001</v>
      </c>
      <c r="E204" s="467">
        <f t="shared" si="97"/>
        <v>182.72152500000001</v>
      </c>
      <c r="F204" s="467"/>
      <c r="G204" s="467"/>
      <c r="H204" s="467"/>
      <c r="I204" s="467"/>
      <c r="J204" s="467"/>
      <c r="K204" s="467"/>
      <c r="L204" s="467"/>
      <c r="M204" s="467"/>
      <c r="N204" s="467"/>
      <c r="O204" s="467"/>
      <c r="P204" s="467"/>
      <c r="Q204" s="467"/>
      <c r="R204" s="467"/>
      <c r="S204" s="467"/>
      <c r="T204" s="467"/>
      <c r="U204" s="467"/>
      <c r="V204" s="467"/>
      <c r="W204" s="467"/>
      <c r="X204" s="467"/>
      <c r="Y204" s="467">
        <f t="shared" si="98"/>
        <v>73.088610000000003</v>
      </c>
      <c r="Z204" s="467">
        <f t="shared" si="99"/>
        <v>0</v>
      </c>
      <c r="AA204" s="467"/>
      <c r="AB204" s="467">
        <f t="shared" si="100"/>
        <v>58.470888000000002</v>
      </c>
      <c r="AC204" s="467">
        <f t="shared" si="101"/>
        <v>0</v>
      </c>
      <c r="AD204" s="467"/>
      <c r="AE204" s="467">
        <f t="shared" si="102"/>
        <v>51.162027000000002</v>
      </c>
      <c r="AF204" s="467">
        <f t="shared" si="103"/>
        <v>0</v>
      </c>
      <c r="AG204" s="467"/>
      <c r="AH204" s="467">
        <f t="shared" si="104"/>
        <v>43.853166000000002</v>
      </c>
      <c r="AI204" s="467">
        <f t="shared" si="105"/>
        <v>0</v>
      </c>
      <c r="AJ204" s="467"/>
      <c r="AK204" s="467">
        <f t="shared" si="106"/>
        <v>73.088610000000003</v>
      </c>
      <c r="AL204" s="467">
        <f t="shared" si="107"/>
        <v>0</v>
      </c>
      <c r="AM204" s="467"/>
      <c r="AN204" s="467">
        <f t="shared" si="108"/>
        <v>58.470888000000002</v>
      </c>
      <c r="AO204" s="467">
        <f t="shared" si="109"/>
        <v>0</v>
      </c>
      <c r="AP204" s="467"/>
      <c r="AQ204" s="467">
        <f t="shared" si="110"/>
        <v>51.162027000000002</v>
      </c>
      <c r="AR204" s="467">
        <f t="shared" si="111"/>
        <v>0</v>
      </c>
      <c r="AS204" s="467"/>
      <c r="AT204" s="467">
        <f t="shared" si="112"/>
        <v>43.853166000000002</v>
      </c>
      <c r="AU204" s="467">
        <f t="shared" si="113"/>
        <v>0</v>
      </c>
      <c r="AV204" s="467"/>
      <c r="AW204" s="467"/>
      <c r="AX204" s="467"/>
      <c r="AY204" s="467"/>
      <c r="AZ204" s="467"/>
      <c r="BA204" s="467"/>
      <c r="BB204" s="467"/>
      <c r="BC204" s="467"/>
      <c r="BD204" s="467"/>
      <c r="BE204" s="467"/>
      <c r="BF204" s="467"/>
      <c r="BG204" s="467"/>
      <c r="BH204" s="467"/>
      <c r="BI204" s="467"/>
      <c r="BJ204" s="467"/>
      <c r="BK204" s="467"/>
      <c r="BL204" s="467"/>
      <c r="BM204" s="467"/>
      <c r="BN204" s="467"/>
      <c r="BO204" s="467">
        <f t="shared" si="114"/>
        <v>91.360762500000007</v>
      </c>
      <c r="BP204" s="467">
        <f t="shared" si="115"/>
        <v>0</v>
      </c>
      <c r="BQ204" s="467"/>
      <c r="BR204" s="467">
        <f t="shared" si="116"/>
        <v>73.088610000000003</v>
      </c>
      <c r="BS204" s="467">
        <f t="shared" si="117"/>
        <v>0</v>
      </c>
      <c r="BT204" s="467"/>
      <c r="BU204" s="467">
        <f t="shared" si="118"/>
        <v>63.952533750000001</v>
      </c>
      <c r="BV204" s="467">
        <f t="shared" si="119"/>
        <v>0</v>
      </c>
      <c r="BW204" s="467"/>
      <c r="BX204" s="467">
        <f t="shared" si="120"/>
        <v>54.816457500000006</v>
      </c>
      <c r="BY204" s="467">
        <f t="shared" si="121"/>
        <v>0</v>
      </c>
      <c r="BZ204" s="467"/>
      <c r="CA204" s="467">
        <f t="shared" si="122"/>
        <v>91.360762500000007</v>
      </c>
      <c r="CB204" s="467">
        <f t="shared" si="123"/>
        <v>0</v>
      </c>
      <c r="CC204" s="467"/>
      <c r="CD204" s="467">
        <f t="shared" si="124"/>
        <v>73.088610000000003</v>
      </c>
      <c r="CE204" s="467">
        <f t="shared" si="125"/>
        <v>0</v>
      </c>
      <c r="CF204" s="467"/>
      <c r="CG204" s="467">
        <f t="shared" si="126"/>
        <v>63.952533750000001</v>
      </c>
      <c r="CH204" s="467">
        <f t="shared" si="127"/>
        <v>0</v>
      </c>
      <c r="CI204" s="467"/>
      <c r="CJ204" s="467">
        <f t="shared" si="128"/>
        <v>54.816457500000006</v>
      </c>
      <c r="CK204" s="467">
        <f t="shared" si="129"/>
        <v>0</v>
      </c>
      <c r="CL204" s="467">
        <f t="shared" si="130"/>
        <v>0</v>
      </c>
      <c r="CM204" s="467">
        <f t="shared" si="131"/>
        <v>0</v>
      </c>
      <c r="CN204" s="467">
        <f t="shared" si="132"/>
        <v>0</v>
      </c>
      <c r="CO204" s="462"/>
      <c r="CP204" s="462"/>
      <c r="CQ204" s="457"/>
      <c r="CR204" s="457"/>
      <c r="CS204" s="457"/>
    </row>
    <row r="205" spans="1:97" s="472" customFormat="1" hidden="1">
      <c r="A205" s="469"/>
      <c r="B205" s="465" t="s">
        <v>355</v>
      </c>
      <c r="C205" s="466">
        <v>4.8099999999999996</v>
      </c>
      <c r="D205" s="467">
        <f t="shared" si="133"/>
        <v>148.96449749999999</v>
      </c>
      <c r="E205" s="467">
        <f t="shared" si="97"/>
        <v>186.20562187499999</v>
      </c>
      <c r="F205" s="467"/>
      <c r="G205" s="467"/>
      <c r="H205" s="467"/>
      <c r="I205" s="467"/>
      <c r="J205" s="467"/>
      <c r="K205" s="467"/>
      <c r="L205" s="467"/>
      <c r="M205" s="467"/>
      <c r="N205" s="467"/>
      <c r="O205" s="467"/>
      <c r="P205" s="467"/>
      <c r="Q205" s="467"/>
      <c r="R205" s="467"/>
      <c r="S205" s="467"/>
      <c r="T205" s="467"/>
      <c r="U205" s="467"/>
      <c r="V205" s="467"/>
      <c r="W205" s="467"/>
      <c r="X205" s="467"/>
      <c r="Y205" s="467">
        <f t="shared" si="98"/>
        <v>74.482248749999997</v>
      </c>
      <c r="Z205" s="467">
        <f t="shared" si="99"/>
        <v>0</v>
      </c>
      <c r="AA205" s="467"/>
      <c r="AB205" s="467">
        <f t="shared" si="100"/>
        <v>59.585799000000002</v>
      </c>
      <c r="AC205" s="467">
        <f t="shared" si="101"/>
        <v>0</v>
      </c>
      <c r="AD205" s="467"/>
      <c r="AE205" s="467">
        <f t="shared" si="102"/>
        <v>52.137574124999993</v>
      </c>
      <c r="AF205" s="467">
        <f t="shared" si="103"/>
        <v>0</v>
      </c>
      <c r="AG205" s="467"/>
      <c r="AH205" s="467">
        <f t="shared" si="104"/>
        <v>44.689349249999999</v>
      </c>
      <c r="AI205" s="467">
        <f t="shared" si="105"/>
        <v>0</v>
      </c>
      <c r="AJ205" s="467"/>
      <c r="AK205" s="467">
        <f t="shared" si="106"/>
        <v>74.482248749999997</v>
      </c>
      <c r="AL205" s="467">
        <f t="shared" si="107"/>
        <v>0</v>
      </c>
      <c r="AM205" s="467"/>
      <c r="AN205" s="467">
        <f t="shared" si="108"/>
        <v>59.585799000000002</v>
      </c>
      <c r="AO205" s="467">
        <f t="shared" si="109"/>
        <v>0</v>
      </c>
      <c r="AP205" s="467"/>
      <c r="AQ205" s="467">
        <f t="shared" si="110"/>
        <v>52.137574124999993</v>
      </c>
      <c r="AR205" s="467">
        <f t="shared" si="111"/>
        <v>0</v>
      </c>
      <c r="AS205" s="467"/>
      <c r="AT205" s="467">
        <f t="shared" si="112"/>
        <v>44.689349249999999</v>
      </c>
      <c r="AU205" s="467">
        <f t="shared" si="113"/>
        <v>0</v>
      </c>
      <c r="AV205" s="467"/>
      <c r="AW205" s="467"/>
      <c r="AX205" s="467"/>
      <c r="AY205" s="467"/>
      <c r="AZ205" s="467"/>
      <c r="BA205" s="467"/>
      <c r="BB205" s="467"/>
      <c r="BC205" s="467"/>
      <c r="BD205" s="467"/>
      <c r="BE205" s="467"/>
      <c r="BF205" s="467"/>
      <c r="BG205" s="467"/>
      <c r="BH205" s="467"/>
      <c r="BI205" s="467"/>
      <c r="BJ205" s="467"/>
      <c r="BK205" s="467"/>
      <c r="BL205" s="467"/>
      <c r="BM205" s="467"/>
      <c r="BN205" s="467"/>
      <c r="BO205" s="467">
        <f t="shared" si="114"/>
        <v>93.102810937499996</v>
      </c>
      <c r="BP205" s="467">
        <f t="shared" si="115"/>
        <v>0</v>
      </c>
      <c r="BQ205" s="467"/>
      <c r="BR205" s="467">
        <f t="shared" si="116"/>
        <v>74.482248749999997</v>
      </c>
      <c r="BS205" s="467">
        <f t="shared" si="117"/>
        <v>0</v>
      </c>
      <c r="BT205" s="467"/>
      <c r="BU205" s="467">
        <f t="shared" si="118"/>
        <v>65.17196765624999</v>
      </c>
      <c r="BV205" s="467">
        <f t="shared" si="119"/>
        <v>0</v>
      </c>
      <c r="BW205" s="467"/>
      <c r="BX205" s="467">
        <f t="shared" si="120"/>
        <v>55.861686562499997</v>
      </c>
      <c r="BY205" s="467">
        <f t="shared" si="121"/>
        <v>0</v>
      </c>
      <c r="BZ205" s="467"/>
      <c r="CA205" s="467">
        <f t="shared" si="122"/>
        <v>93.102810937499996</v>
      </c>
      <c r="CB205" s="467">
        <f t="shared" si="123"/>
        <v>0</v>
      </c>
      <c r="CC205" s="467"/>
      <c r="CD205" s="467">
        <f t="shared" si="124"/>
        <v>74.482248749999997</v>
      </c>
      <c r="CE205" s="467">
        <f t="shared" si="125"/>
        <v>0</v>
      </c>
      <c r="CF205" s="467"/>
      <c r="CG205" s="467">
        <f t="shared" si="126"/>
        <v>65.17196765624999</v>
      </c>
      <c r="CH205" s="467">
        <f t="shared" si="127"/>
        <v>0</v>
      </c>
      <c r="CI205" s="467"/>
      <c r="CJ205" s="467">
        <f t="shared" si="128"/>
        <v>55.861686562499997</v>
      </c>
      <c r="CK205" s="467">
        <f t="shared" si="129"/>
        <v>0</v>
      </c>
      <c r="CL205" s="467">
        <f t="shared" si="130"/>
        <v>0</v>
      </c>
      <c r="CM205" s="467">
        <f t="shared" si="131"/>
        <v>0</v>
      </c>
      <c r="CN205" s="467">
        <f t="shared" si="132"/>
        <v>0</v>
      </c>
      <c r="CO205" s="462"/>
      <c r="CP205" s="462"/>
      <c r="CQ205" s="457"/>
      <c r="CR205" s="457"/>
      <c r="CS205" s="457"/>
    </row>
    <row r="206" spans="1:97" s="472" customFormat="1" hidden="1">
      <c r="A206" s="469"/>
      <c r="B206" s="465" t="s">
        <v>356</v>
      </c>
      <c r="C206" s="466">
        <v>4.9000000000000004</v>
      </c>
      <c r="D206" s="467">
        <f t="shared" si="133"/>
        <v>151.75177499999998</v>
      </c>
      <c r="E206" s="467">
        <f t="shared" si="97"/>
        <v>189.68971874999997</v>
      </c>
      <c r="F206" s="467"/>
      <c r="G206" s="467"/>
      <c r="H206" s="467"/>
      <c r="I206" s="467"/>
      <c r="J206" s="467"/>
      <c r="K206" s="467"/>
      <c r="L206" s="467"/>
      <c r="M206" s="467"/>
      <c r="N206" s="467"/>
      <c r="O206" s="467"/>
      <c r="P206" s="467"/>
      <c r="Q206" s="467"/>
      <c r="R206" s="467"/>
      <c r="S206" s="467"/>
      <c r="T206" s="467"/>
      <c r="U206" s="467"/>
      <c r="V206" s="467"/>
      <c r="W206" s="467"/>
      <c r="X206" s="467"/>
      <c r="Y206" s="467">
        <f t="shared" si="98"/>
        <v>75.87588749999999</v>
      </c>
      <c r="Z206" s="467">
        <f t="shared" si="99"/>
        <v>0</v>
      </c>
      <c r="AA206" s="467"/>
      <c r="AB206" s="467">
        <f t="shared" si="100"/>
        <v>60.700709999999994</v>
      </c>
      <c r="AC206" s="467">
        <f t="shared" si="101"/>
        <v>0</v>
      </c>
      <c r="AD206" s="467"/>
      <c r="AE206" s="467">
        <f t="shared" si="102"/>
        <v>53.113121249999992</v>
      </c>
      <c r="AF206" s="467">
        <f t="shared" si="103"/>
        <v>0</v>
      </c>
      <c r="AG206" s="467"/>
      <c r="AH206" s="467">
        <f t="shared" si="104"/>
        <v>45.52553249999999</v>
      </c>
      <c r="AI206" s="467">
        <f t="shared" si="105"/>
        <v>0</v>
      </c>
      <c r="AJ206" s="467"/>
      <c r="AK206" s="467">
        <f t="shared" si="106"/>
        <v>75.87588749999999</v>
      </c>
      <c r="AL206" s="467">
        <f t="shared" si="107"/>
        <v>0</v>
      </c>
      <c r="AM206" s="467"/>
      <c r="AN206" s="467">
        <f t="shared" si="108"/>
        <v>60.700709999999994</v>
      </c>
      <c r="AO206" s="467">
        <f t="shared" si="109"/>
        <v>0</v>
      </c>
      <c r="AP206" s="467"/>
      <c r="AQ206" s="467">
        <f t="shared" si="110"/>
        <v>53.113121249999992</v>
      </c>
      <c r="AR206" s="467">
        <f t="shared" si="111"/>
        <v>0</v>
      </c>
      <c r="AS206" s="467"/>
      <c r="AT206" s="467">
        <f t="shared" si="112"/>
        <v>45.52553249999999</v>
      </c>
      <c r="AU206" s="467">
        <f t="shared" si="113"/>
        <v>0</v>
      </c>
      <c r="AV206" s="467"/>
      <c r="AW206" s="467"/>
      <c r="AX206" s="467"/>
      <c r="AY206" s="467"/>
      <c r="AZ206" s="467"/>
      <c r="BA206" s="467"/>
      <c r="BB206" s="467"/>
      <c r="BC206" s="467"/>
      <c r="BD206" s="467"/>
      <c r="BE206" s="467"/>
      <c r="BF206" s="467"/>
      <c r="BG206" s="467"/>
      <c r="BH206" s="467"/>
      <c r="BI206" s="467"/>
      <c r="BJ206" s="467"/>
      <c r="BK206" s="467"/>
      <c r="BL206" s="467"/>
      <c r="BM206" s="467"/>
      <c r="BN206" s="467"/>
      <c r="BO206" s="467">
        <f t="shared" si="114"/>
        <v>94.844859374999984</v>
      </c>
      <c r="BP206" s="467">
        <f t="shared" si="115"/>
        <v>0</v>
      </c>
      <c r="BQ206" s="467"/>
      <c r="BR206" s="467">
        <f t="shared" si="116"/>
        <v>75.87588749999999</v>
      </c>
      <c r="BS206" s="467">
        <f t="shared" si="117"/>
        <v>0</v>
      </c>
      <c r="BT206" s="467"/>
      <c r="BU206" s="467">
        <f t="shared" si="118"/>
        <v>66.391401562499979</v>
      </c>
      <c r="BV206" s="467">
        <f t="shared" si="119"/>
        <v>0</v>
      </c>
      <c r="BW206" s="467"/>
      <c r="BX206" s="467">
        <f t="shared" si="120"/>
        <v>56.906915624999989</v>
      </c>
      <c r="BY206" s="467">
        <f t="shared" si="121"/>
        <v>0</v>
      </c>
      <c r="BZ206" s="467"/>
      <c r="CA206" s="467">
        <f t="shared" si="122"/>
        <v>94.844859374999984</v>
      </c>
      <c r="CB206" s="467">
        <f t="shared" si="123"/>
        <v>0</v>
      </c>
      <c r="CC206" s="467"/>
      <c r="CD206" s="467">
        <f t="shared" si="124"/>
        <v>75.87588749999999</v>
      </c>
      <c r="CE206" s="467">
        <f t="shared" si="125"/>
        <v>0</v>
      </c>
      <c r="CF206" s="467"/>
      <c r="CG206" s="467">
        <f t="shared" si="126"/>
        <v>66.391401562499979</v>
      </c>
      <c r="CH206" s="467">
        <f t="shared" si="127"/>
        <v>0</v>
      </c>
      <c r="CI206" s="467"/>
      <c r="CJ206" s="467">
        <f t="shared" si="128"/>
        <v>56.906915624999989</v>
      </c>
      <c r="CK206" s="467">
        <f t="shared" si="129"/>
        <v>0</v>
      </c>
      <c r="CL206" s="467">
        <f t="shared" si="130"/>
        <v>0</v>
      </c>
      <c r="CM206" s="467">
        <f t="shared" si="131"/>
        <v>0</v>
      </c>
      <c r="CN206" s="467">
        <f t="shared" si="132"/>
        <v>0</v>
      </c>
      <c r="CO206" s="462"/>
      <c r="CP206" s="462"/>
      <c r="CQ206" s="457"/>
      <c r="CR206" s="457"/>
      <c r="CS206" s="457"/>
    </row>
    <row r="207" spans="1:97" s="472" customFormat="1" hidden="1">
      <c r="A207" s="469" t="s">
        <v>424</v>
      </c>
      <c r="B207" s="465" t="s">
        <v>357</v>
      </c>
      <c r="C207" s="466">
        <v>4.9800000000000004</v>
      </c>
      <c r="D207" s="467">
        <f t="shared" si="133"/>
        <v>154.229355</v>
      </c>
      <c r="E207" s="467">
        <f t="shared" si="97"/>
        <v>192.78669374999998</v>
      </c>
      <c r="F207" s="467"/>
      <c r="G207" s="467"/>
      <c r="H207" s="467"/>
      <c r="I207" s="467"/>
      <c r="J207" s="467"/>
      <c r="K207" s="467"/>
      <c r="L207" s="467"/>
      <c r="M207" s="467"/>
      <c r="N207" s="467"/>
      <c r="O207" s="467"/>
      <c r="P207" s="467"/>
      <c r="Q207" s="467"/>
      <c r="R207" s="467"/>
      <c r="S207" s="467"/>
      <c r="T207" s="467"/>
      <c r="U207" s="467"/>
      <c r="V207" s="467"/>
      <c r="W207" s="467"/>
      <c r="X207" s="467"/>
      <c r="Y207" s="467">
        <f t="shared" si="98"/>
        <v>77.114677499999999</v>
      </c>
      <c r="Z207" s="467">
        <f t="shared" si="99"/>
        <v>0</v>
      </c>
      <c r="AA207" s="467"/>
      <c r="AB207" s="467">
        <f t="shared" si="100"/>
        <v>61.691742000000005</v>
      </c>
      <c r="AC207" s="467">
        <f t="shared" si="101"/>
        <v>0</v>
      </c>
      <c r="AD207" s="467"/>
      <c r="AE207" s="467">
        <f t="shared" si="102"/>
        <v>53.980274249999994</v>
      </c>
      <c r="AF207" s="467">
        <f t="shared" si="103"/>
        <v>0</v>
      </c>
      <c r="AG207" s="467"/>
      <c r="AH207" s="467">
        <f t="shared" si="104"/>
        <v>46.268806499999997</v>
      </c>
      <c r="AI207" s="467">
        <f t="shared" si="105"/>
        <v>0</v>
      </c>
      <c r="AJ207" s="467"/>
      <c r="AK207" s="467">
        <f t="shared" si="106"/>
        <v>77.114677499999999</v>
      </c>
      <c r="AL207" s="467">
        <f t="shared" si="107"/>
        <v>0</v>
      </c>
      <c r="AM207" s="467"/>
      <c r="AN207" s="467">
        <f t="shared" si="108"/>
        <v>61.691742000000005</v>
      </c>
      <c r="AO207" s="467">
        <f t="shared" si="109"/>
        <v>0</v>
      </c>
      <c r="AP207" s="467"/>
      <c r="AQ207" s="467">
        <f t="shared" si="110"/>
        <v>53.980274249999994</v>
      </c>
      <c r="AR207" s="467">
        <f t="shared" si="111"/>
        <v>0</v>
      </c>
      <c r="AS207" s="467"/>
      <c r="AT207" s="467">
        <f t="shared" si="112"/>
        <v>46.268806499999997</v>
      </c>
      <c r="AU207" s="467">
        <f t="shared" si="113"/>
        <v>0</v>
      </c>
      <c r="AV207" s="467"/>
      <c r="AW207" s="467"/>
      <c r="AX207" s="467"/>
      <c r="AY207" s="467"/>
      <c r="AZ207" s="467"/>
      <c r="BA207" s="467"/>
      <c r="BB207" s="467"/>
      <c r="BC207" s="467"/>
      <c r="BD207" s="467"/>
      <c r="BE207" s="467"/>
      <c r="BF207" s="467"/>
      <c r="BG207" s="467"/>
      <c r="BH207" s="467"/>
      <c r="BI207" s="467"/>
      <c r="BJ207" s="467"/>
      <c r="BK207" s="467"/>
      <c r="BL207" s="467"/>
      <c r="BM207" s="467"/>
      <c r="BN207" s="467"/>
      <c r="BO207" s="467">
        <f t="shared" si="114"/>
        <v>96.393346874999992</v>
      </c>
      <c r="BP207" s="467">
        <f t="shared" si="115"/>
        <v>0</v>
      </c>
      <c r="BQ207" s="467"/>
      <c r="BR207" s="467">
        <f t="shared" si="116"/>
        <v>77.114677499999999</v>
      </c>
      <c r="BS207" s="467">
        <f t="shared" si="117"/>
        <v>0</v>
      </c>
      <c r="BT207" s="467"/>
      <c r="BU207" s="467">
        <f t="shared" si="118"/>
        <v>67.475342812499989</v>
      </c>
      <c r="BV207" s="467">
        <f t="shared" si="119"/>
        <v>0</v>
      </c>
      <c r="BW207" s="467"/>
      <c r="BX207" s="467">
        <f t="shared" si="120"/>
        <v>57.836008124999992</v>
      </c>
      <c r="BY207" s="467">
        <f t="shared" si="121"/>
        <v>0</v>
      </c>
      <c r="BZ207" s="467"/>
      <c r="CA207" s="467">
        <f t="shared" si="122"/>
        <v>96.393346874999992</v>
      </c>
      <c r="CB207" s="467">
        <f t="shared" si="123"/>
        <v>0</v>
      </c>
      <c r="CC207" s="467"/>
      <c r="CD207" s="467">
        <f t="shared" si="124"/>
        <v>77.114677499999999</v>
      </c>
      <c r="CE207" s="467">
        <f t="shared" si="125"/>
        <v>0</v>
      </c>
      <c r="CF207" s="467"/>
      <c r="CG207" s="467">
        <f t="shared" si="126"/>
        <v>67.475342812499989</v>
      </c>
      <c r="CH207" s="467">
        <f t="shared" si="127"/>
        <v>0</v>
      </c>
      <c r="CI207" s="467"/>
      <c r="CJ207" s="467">
        <f t="shared" si="128"/>
        <v>57.836008124999992</v>
      </c>
      <c r="CK207" s="467">
        <f t="shared" si="129"/>
        <v>0</v>
      </c>
      <c r="CL207" s="467">
        <f t="shared" si="130"/>
        <v>0</v>
      </c>
      <c r="CM207" s="467">
        <f t="shared" si="131"/>
        <v>0</v>
      </c>
      <c r="CN207" s="467">
        <f t="shared" si="132"/>
        <v>0</v>
      </c>
      <c r="CO207" s="462"/>
      <c r="CP207" s="462"/>
      <c r="CQ207" s="457"/>
      <c r="CR207" s="457"/>
      <c r="CS207" s="457"/>
    </row>
    <row r="208" spans="1:97" s="472" customFormat="1" hidden="1">
      <c r="A208" s="469"/>
      <c r="B208" s="465" t="s">
        <v>358</v>
      </c>
      <c r="C208" s="466">
        <v>5.08</v>
      </c>
      <c r="D208" s="467">
        <f t="shared" si="133"/>
        <v>157.32632999999998</v>
      </c>
      <c r="E208" s="467">
        <f t="shared" si="97"/>
        <v>196.65791249999998</v>
      </c>
      <c r="F208" s="467"/>
      <c r="G208" s="467"/>
      <c r="H208" s="467"/>
      <c r="I208" s="467"/>
      <c r="J208" s="467"/>
      <c r="K208" s="467"/>
      <c r="L208" s="467"/>
      <c r="M208" s="467"/>
      <c r="N208" s="467"/>
      <c r="O208" s="467"/>
      <c r="P208" s="467"/>
      <c r="Q208" s="467"/>
      <c r="R208" s="467"/>
      <c r="S208" s="467"/>
      <c r="T208" s="467"/>
      <c r="U208" s="467"/>
      <c r="V208" s="467"/>
      <c r="W208" s="467"/>
      <c r="X208" s="467"/>
      <c r="Y208" s="467">
        <f t="shared" si="98"/>
        <v>78.663164999999992</v>
      </c>
      <c r="Z208" s="467">
        <f t="shared" si="99"/>
        <v>0</v>
      </c>
      <c r="AA208" s="467"/>
      <c r="AB208" s="467">
        <f t="shared" si="100"/>
        <v>62.930531999999999</v>
      </c>
      <c r="AC208" s="467">
        <f t="shared" si="101"/>
        <v>0</v>
      </c>
      <c r="AD208" s="467"/>
      <c r="AE208" s="467">
        <f t="shared" si="102"/>
        <v>55.064215499999989</v>
      </c>
      <c r="AF208" s="467">
        <f t="shared" si="103"/>
        <v>0</v>
      </c>
      <c r="AG208" s="467"/>
      <c r="AH208" s="467">
        <f t="shared" si="104"/>
        <v>47.197898999999992</v>
      </c>
      <c r="AI208" s="467">
        <f t="shared" si="105"/>
        <v>0</v>
      </c>
      <c r="AJ208" s="467"/>
      <c r="AK208" s="467">
        <f t="shared" si="106"/>
        <v>78.663164999999992</v>
      </c>
      <c r="AL208" s="467">
        <f t="shared" si="107"/>
        <v>0</v>
      </c>
      <c r="AM208" s="467"/>
      <c r="AN208" s="467">
        <f t="shared" si="108"/>
        <v>62.930531999999999</v>
      </c>
      <c r="AO208" s="467">
        <f t="shared" si="109"/>
        <v>0</v>
      </c>
      <c r="AP208" s="467"/>
      <c r="AQ208" s="467">
        <f t="shared" si="110"/>
        <v>55.064215499999989</v>
      </c>
      <c r="AR208" s="467">
        <f t="shared" si="111"/>
        <v>0</v>
      </c>
      <c r="AS208" s="467"/>
      <c r="AT208" s="467">
        <f t="shared" si="112"/>
        <v>47.197898999999992</v>
      </c>
      <c r="AU208" s="467">
        <f t="shared" si="113"/>
        <v>0</v>
      </c>
      <c r="AV208" s="467"/>
      <c r="AW208" s="467"/>
      <c r="AX208" s="467"/>
      <c r="AY208" s="467"/>
      <c r="AZ208" s="467"/>
      <c r="BA208" s="467"/>
      <c r="BB208" s="467"/>
      <c r="BC208" s="467"/>
      <c r="BD208" s="467"/>
      <c r="BE208" s="467"/>
      <c r="BF208" s="467"/>
      <c r="BG208" s="467"/>
      <c r="BH208" s="467"/>
      <c r="BI208" s="467"/>
      <c r="BJ208" s="467"/>
      <c r="BK208" s="467"/>
      <c r="BL208" s="467"/>
      <c r="BM208" s="467"/>
      <c r="BN208" s="467"/>
      <c r="BO208" s="467">
        <f t="shared" si="114"/>
        <v>98.32895624999999</v>
      </c>
      <c r="BP208" s="467">
        <f t="shared" si="115"/>
        <v>0</v>
      </c>
      <c r="BQ208" s="467"/>
      <c r="BR208" s="467">
        <f t="shared" si="116"/>
        <v>78.663164999999992</v>
      </c>
      <c r="BS208" s="467">
        <f t="shared" si="117"/>
        <v>0</v>
      </c>
      <c r="BT208" s="467"/>
      <c r="BU208" s="467">
        <f t="shared" si="118"/>
        <v>68.830269374999986</v>
      </c>
      <c r="BV208" s="467">
        <f t="shared" si="119"/>
        <v>0</v>
      </c>
      <c r="BW208" s="467"/>
      <c r="BX208" s="467">
        <f t="shared" si="120"/>
        <v>58.997373749999994</v>
      </c>
      <c r="BY208" s="467">
        <f t="shared" si="121"/>
        <v>0</v>
      </c>
      <c r="BZ208" s="467"/>
      <c r="CA208" s="467">
        <f t="shared" si="122"/>
        <v>98.32895624999999</v>
      </c>
      <c r="CB208" s="467">
        <f t="shared" si="123"/>
        <v>0</v>
      </c>
      <c r="CC208" s="467"/>
      <c r="CD208" s="467">
        <f t="shared" si="124"/>
        <v>78.663164999999992</v>
      </c>
      <c r="CE208" s="467">
        <f t="shared" si="125"/>
        <v>0</v>
      </c>
      <c r="CF208" s="467"/>
      <c r="CG208" s="467">
        <f t="shared" si="126"/>
        <v>68.830269374999986</v>
      </c>
      <c r="CH208" s="467">
        <f t="shared" si="127"/>
        <v>0</v>
      </c>
      <c r="CI208" s="467"/>
      <c r="CJ208" s="467">
        <f t="shared" si="128"/>
        <v>58.997373749999994</v>
      </c>
      <c r="CK208" s="467">
        <f t="shared" si="129"/>
        <v>0</v>
      </c>
      <c r="CL208" s="467">
        <f t="shared" si="130"/>
        <v>0</v>
      </c>
      <c r="CM208" s="467">
        <f t="shared" si="131"/>
        <v>0</v>
      </c>
      <c r="CN208" s="467">
        <f t="shared" si="132"/>
        <v>0</v>
      </c>
      <c r="CO208" s="462"/>
      <c r="CP208" s="462"/>
      <c r="CQ208" s="457"/>
      <c r="CR208" s="457"/>
      <c r="CS208" s="457"/>
    </row>
    <row r="209" spans="1:97" s="472" customFormat="1" hidden="1">
      <c r="A209" s="469"/>
      <c r="B209" s="465" t="s">
        <v>359</v>
      </c>
      <c r="C209" s="466">
        <v>5.18</v>
      </c>
      <c r="D209" s="467">
        <f t="shared" si="133"/>
        <v>160.423305</v>
      </c>
      <c r="E209" s="467">
        <f t="shared" si="97"/>
        <v>200.52913125000001</v>
      </c>
      <c r="F209" s="467"/>
      <c r="G209" s="467"/>
      <c r="H209" s="467"/>
      <c r="I209" s="467"/>
      <c r="J209" s="467"/>
      <c r="K209" s="467"/>
      <c r="L209" s="467"/>
      <c r="M209" s="467"/>
      <c r="N209" s="467"/>
      <c r="O209" s="467"/>
      <c r="P209" s="467"/>
      <c r="Q209" s="467"/>
      <c r="R209" s="467"/>
      <c r="S209" s="467"/>
      <c r="T209" s="467"/>
      <c r="U209" s="467"/>
      <c r="V209" s="467"/>
      <c r="W209" s="467"/>
      <c r="X209" s="467"/>
      <c r="Y209" s="467">
        <f t="shared" si="98"/>
        <v>80.2116525</v>
      </c>
      <c r="Z209" s="467">
        <f t="shared" si="99"/>
        <v>0</v>
      </c>
      <c r="AA209" s="467"/>
      <c r="AB209" s="467">
        <f t="shared" si="100"/>
        <v>64.169322000000008</v>
      </c>
      <c r="AC209" s="467">
        <f t="shared" si="101"/>
        <v>0</v>
      </c>
      <c r="AD209" s="467"/>
      <c r="AE209" s="467">
        <f t="shared" si="102"/>
        <v>56.148156749999998</v>
      </c>
      <c r="AF209" s="467">
        <f t="shared" si="103"/>
        <v>0</v>
      </c>
      <c r="AG209" s="467"/>
      <c r="AH209" s="467">
        <f t="shared" si="104"/>
        <v>48.126991499999995</v>
      </c>
      <c r="AI209" s="467">
        <f t="shared" si="105"/>
        <v>0</v>
      </c>
      <c r="AJ209" s="467"/>
      <c r="AK209" s="467">
        <f t="shared" si="106"/>
        <v>80.2116525</v>
      </c>
      <c r="AL209" s="467">
        <f t="shared" si="107"/>
        <v>0</v>
      </c>
      <c r="AM209" s="467"/>
      <c r="AN209" s="467">
        <f t="shared" si="108"/>
        <v>64.169322000000008</v>
      </c>
      <c r="AO209" s="467">
        <f t="shared" si="109"/>
        <v>0</v>
      </c>
      <c r="AP209" s="467"/>
      <c r="AQ209" s="467">
        <f t="shared" si="110"/>
        <v>56.148156749999998</v>
      </c>
      <c r="AR209" s="467">
        <f t="shared" si="111"/>
        <v>0</v>
      </c>
      <c r="AS209" s="467"/>
      <c r="AT209" s="467">
        <f t="shared" si="112"/>
        <v>48.126991499999995</v>
      </c>
      <c r="AU209" s="467">
        <f t="shared" si="113"/>
        <v>0</v>
      </c>
      <c r="AV209" s="467"/>
      <c r="AW209" s="467"/>
      <c r="AX209" s="467"/>
      <c r="AY209" s="467"/>
      <c r="AZ209" s="467"/>
      <c r="BA209" s="467"/>
      <c r="BB209" s="467"/>
      <c r="BC209" s="467"/>
      <c r="BD209" s="467"/>
      <c r="BE209" s="467"/>
      <c r="BF209" s="467"/>
      <c r="BG209" s="467"/>
      <c r="BH209" s="467"/>
      <c r="BI209" s="467"/>
      <c r="BJ209" s="467"/>
      <c r="BK209" s="467"/>
      <c r="BL209" s="467"/>
      <c r="BM209" s="467"/>
      <c r="BN209" s="467"/>
      <c r="BO209" s="467">
        <f t="shared" si="114"/>
        <v>100.264565625</v>
      </c>
      <c r="BP209" s="467">
        <f t="shared" si="115"/>
        <v>0</v>
      </c>
      <c r="BQ209" s="467"/>
      <c r="BR209" s="467">
        <f t="shared" si="116"/>
        <v>80.211652500000014</v>
      </c>
      <c r="BS209" s="467">
        <f t="shared" si="117"/>
        <v>0</v>
      </c>
      <c r="BT209" s="467"/>
      <c r="BU209" s="467">
        <f t="shared" si="118"/>
        <v>70.185195937499998</v>
      </c>
      <c r="BV209" s="467">
        <f t="shared" si="119"/>
        <v>0</v>
      </c>
      <c r="BW209" s="467"/>
      <c r="BX209" s="467">
        <f t="shared" si="120"/>
        <v>60.158739374999996</v>
      </c>
      <c r="BY209" s="467">
        <f t="shared" si="121"/>
        <v>0</v>
      </c>
      <c r="BZ209" s="467"/>
      <c r="CA209" s="467">
        <f t="shared" si="122"/>
        <v>100.264565625</v>
      </c>
      <c r="CB209" s="467">
        <f t="shared" si="123"/>
        <v>0</v>
      </c>
      <c r="CC209" s="467"/>
      <c r="CD209" s="467">
        <f t="shared" si="124"/>
        <v>80.211652500000014</v>
      </c>
      <c r="CE209" s="467">
        <f t="shared" si="125"/>
        <v>0</v>
      </c>
      <c r="CF209" s="467"/>
      <c r="CG209" s="467">
        <f t="shared" si="126"/>
        <v>70.185195937499998</v>
      </c>
      <c r="CH209" s="467">
        <f t="shared" si="127"/>
        <v>0</v>
      </c>
      <c r="CI209" s="467"/>
      <c r="CJ209" s="467">
        <f t="shared" si="128"/>
        <v>60.158739374999996</v>
      </c>
      <c r="CK209" s="467">
        <f t="shared" si="129"/>
        <v>0</v>
      </c>
      <c r="CL209" s="467">
        <f t="shared" si="130"/>
        <v>0</v>
      </c>
      <c r="CM209" s="467">
        <f t="shared" si="131"/>
        <v>0</v>
      </c>
      <c r="CN209" s="467">
        <f t="shared" si="132"/>
        <v>0</v>
      </c>
      <c r="CO209" s="462"/>
      <c r="CP209" s="462"/>
      <c r="CQ209" s="457"/>
      <c r="CR209" s="457"/>
      <c r="CS209" s="457"/>
    </row>
    <row r="210" spans="1:97" s="472" customFormat="1" hidden="1">
      <c r="A210" s="469"/>
      <c r="B210" s="465" t="s">
        <v>360</v>
      </c>
      <c r="C210" s="470">
        <v>5.28</v>
      </c>
      <c r="D210" s="467">
        <f t="shared" si="133"/>
        <v>163.52027999999999</v>
      </c>
      <c r="E210" s="467">
        <f t="shared" si="97"/>
        <v>204.40034999999997</v>
      </c>
      <c r="F210" s="467"/>
      <c r="G210" s="467"/>
      <c r="H210" s="467"/>
      <c r="I210" s="467"/>
      <c r="J210" s="467"/>
      <c r="K210" s="467"/>
      <c r="L210" s="467"/>
      <c r="M210" s="467"/>
      <c r="N210" s="467"/>
      <c r="O210" s="467"/>
      <c r="P210" s="467"/>
      <c r="Q210" s="467"/>
      <c r="R210" s="467"/>
      <c r="S210" s="467"/>
      <c r="T210" s="467"/>
      <c r="U210" s="467"/>
      <c r="V210" s="467"/>
      <c r="W210" s="467"/>
      <c r="X210" s="467"/>
      <c r="Y210" s="467">
        <f t="shared" si="98"/>
        <v>81.760139999999993</v>
      </c>
      <c r="Z210" s="467">
        <f t="shared" si="99"/>
        <v>0</v>
      </c>
      <c r="AA210" s="467"/>
      <c r="AB210" s="467">
        <f t="shared" si="100"/>
        <v>65.408112000000003</v>
      </c>
      <c r="AC210" s="467">
        <f t="shared" si="101"/>
        <v>0</v>
      </c>
      <c r="AD210" s="467"/>
      <c r="AE210" s="467">
        <f t="shared" si="102"/>
        <v>57.232097999999993</v>
      </c>
      <c r="AF210" s="467">
        <f t="shared" si="103"/>
        <v>0</v>
      </c>
      <c r="AG210" s="467"/>
      <c r="AH210" s="467">
        <f t="shared" si="104"/>
        <v>49.056083999999991</v>
      </c>
      <c r="AI210" s="467">
        <f t="shared" si="105"/>
        <v>0</v>
      </c>
      <c r="AJ210" s="467"/>
      <c r="AK210" s="467">
        <f t="shared" si="106"/>
        <v>81.760139999999993</v>
      </c>
      <c r="AL210" s="467">
        <f t="shared" si="107"/>
        <v>0</v>
      </c>
      <c r="AM210" s="467"/>
      <c r="AN210" s="467">
        <f t="shared" si="108"/>
        <v>65.408112000000003</v>
      </c>
      <c r="AO210" s="467">
        <f t="shared" si="109"/>
        <v>0</v>
      </c>
      <c r="AP210" s="467"/>
      <c r="AQ210" s="467">
        <f t="shared" si="110"/>
        <v>57.232097999999993</v>
      </c>
      <c r="AR210" s="467">
        <f t="shared" si="111"/>
        <v>0</v>
      </c>
      <c r="AS210" s="467"/>
      <c r="AT210" s="467">
        <f t="shared" si="112"/>
        <v>49.056083999999991</v>
      </c>
      <c r="AU210" s="467">
        <f t="shared" si="113"/>
        <v>0</v>
      </c>
      <c r="AV210" s="467"/>
      <c r="AW210" s="467"/>
      <c r="AX210" s="467"/>
      <c r="AY210" s="467"/>
      <c r="AZ210" s="467"/>
      <c r="BA210" s="467"/>
      <c r="BB210" s="467"/>
      <c r="BC210" s="467"/>
      <c r="BD210" s="467"/>
      <c r="BE210" s="467"/>
      <c r="BF210" s="467"/>
      <c r="BG210" s="467"/>
      <c r="BH210" s="467"/>
      <c r="BI210" s="467"/>
      <c r="BJ210" s="467"/>
      <c r="BK210" s="467"/>
      <c r="BL210" s="467"/>
      <c r="BM210" s="467"/>
      <c r="BN210" s="467"/>
      <c r="BO210" s="467">
        <f t="shared" si="114"/>
        <v>102.20017499999999</v>
      </c>
      <c r="BP210" s="467">
        <f t="shared" si="115"/>
        <v>0</v>
      </c>
      <c r="BQ210" s="467"/>
      <c r="BR210" s="467">
        <f t="shared" si="116"/>
        <v>81.760139999999993</v>
      </c>
      <c r="BS210" s="467">
        <f t="shared" si="117"/>
        <v>0</v>
      </c>
      <c r="BT210" s="467"/>
      <c r="BU210" s="467">
        <f t="shared" si="118"/>
        <v>71.540122499999981</v>
      </c>
      <c r="BV210" s="467">
        <f t="shared" si="119"/>
        <v>0</v>
      </c>
      <c r="BW210" s="467"/>
      <c r="BX210" s="467">
        <f t="shared" si="120"/>
        <v>61.320104999999991</v>
      </c>
      <c r="BY210" s="467">
        <f t="shared" si="121"/>
        <v>0</v>
      </c>
      <c r="BZ210" s="467"/>
      <c r="CA210" s="467">
        <f t="shared" si="122"/>
        <v>102.20017499999999</v>
      </c>
      <c r="CB210" s="467">
        <f t="shared" si="123"/>
        <v>0</v>
      </c>
      <c r="CC210" s="467"/>
      <c r="CD210" s="467">
        <f t="shared" si="124"/>
        <v>81.760139999999993</v>
      </c>
      <c r="CE210" s="467">
        <f t="shared" si="125"/>
        <v>0</v>
      </c>
      <c r="CF210" s="467"/>
      <c r="CG210" s="467">
        <f t="shared" si="126"/>
        <v>71.540122499999981</v>
      </c>
      <c r="CH210" s="467">
        <f t="shared" si="127"/>
        <v>0</v>
      </c>
      <c r="CI210" s="467"/>
      <c r="CJ210" s="467">
        <f t="shared" si="128"/>
        <v>61.320104999999991</v>
      </c>
      <c r="CK210" s="467">
        <f t="shared" si="129"/>
        <v>0</v>
      </c>
      <c r="CL210" s="467">
        <f t="shared" si="130"/>
        <v>0</v>
      </c>
      <c r="CM210" s="467">
        <f t="shared" si="131"/>
        <v>0</v>
      </c>
      <c r="CN210" s="467">
        <f t="shared" si="132"/>
        <v>0</v>
      </c>
      <c r="CO210" s="462"/>
      <c r="CP210" s="462"/>
      <c r="CQ210" s="457"/>
      <c r="CR210" s="457"/>
      <c r="CS210" s="457"/>
    </row>
    <row r="211" spans="1:97" s="472" customFormat="1" hidden="1">
      <c r="A211" s="469"/>
      <c r="B211" s="465" t="s">
        <v>361</v>
      </c>
      <c r="C211" s="466">
        <v>5.38</v>
      </c>
      <c r="D211" s="467">
        <f t="shared" si="133"/>
        <v>166.617255</v>
      </c>
      <c r="E211" s="467">
        <f t="shared" si="97"/>
        <v>208.27156875</v>
      </c>
      <c r="F211" s="467"/>
      <c r="G211" s="467"/>
      <c r="H211" s="467"/>
      <c r="I211" s="467"/>
      <c r="J211" s="467"/>
      <c r="K211" s="467"/>
      <c r="L211" s="467"/>
      <c r="M211" s="467"/>
      <c r="N211" s="467"/>
      <c r="O211" s="467"/>
      <c r="P211" s="467"/>
      <c r="Q211" s="467"/>
      <c r="R211" s="467"/>
      <c r="S211" s="467"/>
      <c r="T211" s="467"/>
      <c r="U211" s="467"/>
      <c r="V211" s="467"/>
      <c r="W211" s="467"/>
      <c r="X211" s="467"/>
      <c r="Y211" s="467">
        <f t="shared" si="98"/>
        <v>83.3086275</v>
      </c>
      <c r="Z211" s="467">
        <f t="shared" si="99"/>
        <v>0</v>
      </c>
      <c r="AA211" s="467"/>
      <c r="AB211" s="467">
        <f t="shared" si="100"/>
        <v>66.646901999999997</v>
      </c>
      <c r="AC211" s="467">
        <f t="shared" si="101"/>
        <v>0</v>
      </c>
      <c r="AD211" s="467"/>
      <c r="AE211" s="467">
        <f t="shared" si="102"/>
        <v>58.316039249999996</v>
      </c>
      <c r="AF211" s="467">
        <f t="shared" si="103"/>
        <v>0</v>
      </c>
      <c r="AG211" s="467"/>
      <c r="AH211" s="467">
        <f t="shared" si="104"/>
        <v>49.985176500000001</v>
      </c>
      <c r="AI211" s="467">
        <f t="shared" si="105"/>
        <v>0</v>
      </c>
      <c r="AJ211" s="467"/>
      <c r="AK211" s="467">
        <f t="shared" si="106"/>
        <v>83.3086275</v>
      </c>
      <c r="AL211" s="467">
        <f t="shared" si="107"/>
        <v>0</v>
      </c>
      <c r="AM211" s="467"/>
      <c r="AN211" s="467">
        <f t="shared" si="108"/>
        <v>66.646901999999997</v>
      </c>
      <c r="AO211" s="467">
        <f t="shared" si="109"/>
        <v>0</v>
      </c>
      <c r="AP211" s="467"/>
      <c r="AQ211" s="467">
        <f t="shared" si="110"/>
        <v>58.316039249999996</v>
      </c>
      <c r="AR211" s="467">
        <f t="shared" si="111"/>
        <v>0</v>
      </c>
      <c r="AS211" s="467"/>
      <c r="AT211" s="467">
        <f t="shared" si="112"/>
        <v>49.985176500000001</v>
      </c>
      <c r="AU211" s="467">
        <f t="shared" si="113"/>
        <v>0</v>
      </c>
      <c r="AV211" s="467"/>
      <c r="AW211" s="467"/>
      <c r="AX211" s="467"/>
      <c r="AY211" s="467"/>
      <c r="AZ211" s="467"/>
      <c r="BA211" s="467"/>
      <c r="BB211" s="467"/>
      <c r="BC211" s="467"/>
      <c r="BD211" s="467"/>
      <c r="BE211" s="467"/>
      <c r="BF211" s="467"/>
      <c r="BG211" s="467"/>
      <c r="BH211" s="467"/>
      <c r="BI211" s="467"/>
      <c r="BJ211" s="467"/>
      <c r="BK211" s="467"/>
      <c r="BL211" s="467"/>
      <c r="BM211" s="467"/>
      <c r="BN211" s="467"/>
      <c r="BO211" s="467">
        <f t="shared" si="114"/>
        <v>104.135784375</v>
      </c>
      <c r="BP211" s="467">
        <f t="shared" si="115"/>
        <v>0</v>
      </c>
      <c r="BQ211" s="467"/>
      <c r="BR211" s="467">
        <f t="shared" si="116"/>
        <v>83.3086275</v>
      </c>
      <c r="BS211" s="467">
        <f t="shared" si="117"/>
        <v>0</v>
      </c>
      <c r="BT211" s="467"/>
      <c r="BU211" s="467">
        <f t="shared" si="118"/>
        <v>72.895049062499993</v>
      </c>
      <c r="BV211" s="467">
        <f t="shared" si="119"/>
        <v>0</v>
      </c>
      <c r="BW211" s="467"/>
      <c r="BX211" s="467">
        <f t="shared" si="120"/>
        <v>62.481470625</v>
      </c>
      <c r="BY211" s="467">
        <f t="shared" si="121"/>
        <v>0</v>
      </c>
      <c r="BZ211" s="467"/>
      <c r="CA211" s="467">
        <f t="shared" si="122"/>
        <v>104.135784375</v>
      </c>
      <c r="CB211" s="467">
        <f t="shared" si="123"/>
        <v>0</v>
      </c>
      <c r="CC211" s="467"/>
      <c r="CD211" s="467">
        <f t="shared" si="124"/>
        <v>83.3086275</v>
      </c>
      <c r="CE211" s="467">
        <f t="shared" si="125"/>
        <v>0</v>
      </c>
      <c r="CF211" s="467"/>
      <c r="CG211" s="467">
        <f t="shared" si="126"/>
        <v>72.895049062499993</v>
      </c>
      <c r="CH211" s="467">
        <f t="shared" si="127"/>
        <v>0</v>
      </c>
      <c r="CI211" s="467"/>
      <c r="CJ211" s="467">
        <f t="shared" si="128"/>
        <v>62.481470625</v>
      </c>
      <c r="CK211" s="467">
        <f t="shared" si="129"/>
        <v>0</v>
      </c>
      <c r="CL211" s="467">
        <f t="shared" si="130"/>
        <v>0</v>
      </c>
      <c r="CM211" s="467">
        <f t="shared" si="131"/>
        <v>0</v>
      </c>
      <c r="CN211" s="467">
        <f t="shared" si="132"/>
        <v>0</v>
      </c>
      <c r="CO211" s="462"/>
      <c r="CP211" s="462"/>
      <c r="CQ211" s="457"/>
      <c r="CR211" s="457"/>
      <c r="CS211" s="457"/>
    </row>
    <row r="212" spans="1:97" s="472" customFormat="1" hidden="1">
      <c r="A212" s="469"/>
      <c r="B212" s="465" t="s">
        <v>345</v>
      </c>
      <c r="C212" s="466">
        <v>5.48</v>
      </c>
      <c r="D212" s="467">
        <f t="shared" si="133"/>
        <v>169.71423000000001</v>
      </c>
      <c r="E212" s="467">
        <f t="shared" si="97"/>
        <v>212.14278750000003</v>
      </c>
      <c r="F212" s="467"/>
      <c r="G212" s="467"/>
      <c r="H212" s="467"/>
      <c r="I212" s="467"/>
      <c r="J212" s="467"/>
      <c r="K212" s="467"/>
      <c r="L212" s="467"/>
      <c r="M212" s="467"/>
      <c r="N212" s="467"/>
      <c r="O212" s="467"/>
      <c r="P212" s="467"/>
      <c r="Q212" s="467"/>
      <c r="R212" s="467"/>
      <c r="S212" s="467"/>
      <c r="T212" s="467"/>
      <c r="U212" s="467"/>
      <c r="V212" s="467"/>
      <c r="W212" s="467"/>
      <c r="X212" s="467"/>
      <c r="Y212" s="467">
        <f t="shared" si="98"/>
        <v>84.857115000000007</v>
      </c>
      <c r="Z212" s="467">
        <f t="shared" si="99"/>
        <v>0</v>
      </c>
      <c r="AA212" s="467"/>
      <c r="AB212" s="467">
        <f t="shared" si="100"/>
        <v>67.885692000000006</v>
      </c>
      <c r="AC212" s="467">
        <f t="shared" si="101"/>
        <v>0</v>
      </c>
      <c r="AD212" s="467"/>
      <c r="AE212" s="467">
        <f t="shared" si="102"/>
        <v>59.399980499999998</v>
      </c>
      <c r="AF212" s="467">
        <f t="shared" si="103"/>
        <v>0</v>
      </c>
      <c r="AG212" s="467"/>
      <c r="AH212" s="467">
        <f t="shared" si="104"/>
        <v>50.914269000000004</v>
      </c>
      <c r="AI212" s="467">
        <f t="shared" si="105"/>
        <v>0</v>
      </c>
      <c r="AJ212" s="467"/>
      <c r="AK212" s="467">
        <f t="shared" si="106"/>
        <v>84.857115000000007</v>
      </c>
      <c r="AL212" s="467">
        <f t="shared" si="107"/>
        <v>0</v>
      </c>
      <c r="AM212" s="467"/>
      <c r="AN212" s="467">
        <f t="shared" si="108"/>
        <v>67.885692000000006</v>
      </c>
      <c r="AO212" s="467">
        <f t="shared" si="109"/>
        <v>0</v>
      </c>
      <c r="AP212" s="467"/>
      <c r="AQ212" s="467">
        <f t="shared" si="110"/>
        <v>59.399980499999998</v>
      </c>
      <c r="AR212" s="467">
        <f t="shared" si="111"/>
        <v>0</v>
      </c>
      <c r="AS212" s="467"/>
      <c r="AT212" s="467">
        <f t="shared" si="112"/>
        <v>50.914269000000004</v>
      </c>
      <c r="AU212" s="467">
        <f t="shared" si="113"/>
        <v>0</v>
      </c>
      <c r="AV212" s="467"/>
      <c r="AW212" s="467"/>
      <c r="AX212" s="467"/>
      <c r="AY212" s="467"/>
      <c r="AZ212" s="467"/>
      <c r="BA212" s="467"/>
      <c r="BB212" s="467"/>
      <c r="BC212" s="467"/>
      <c r="BD212" s="467"/>
      <c r="BE212" s="467"/>
      <c r="BF212" s="467"/>
      <c r="BG212" s="467"/>
      <c r="BH212" s="467"/>
      <c r="BI212" s="467"/>
      <c r="BJ212" s="467"/>
      <c r="BK212" s="467"/>
      <c r="BL212" s="467"/>
      <c r="BM212" s="467"/>
      <c r="BN212" s="467"/>
      <c r="BO212" s="467">
        <f t="shared" si="114"/>
        <v>106.07139375000001</v>
      </c>
      <c r="BP212" s="467">
        <f t="shared" si="115"/>
        <v>0</v>
      </c>
      <c r="BQ212" s="467"/>
      <c r="BR212" s="467">
        <f t="shared" si="116"/>
        <v>84.857115000000022</v>
      </c>
      <c r="BS212" s="467">
        <f t="shared" si="117"/>
        <v>0</v>
      </c>
      <c r="BT212" s="467"/>
      <c r="BU212" s="467">
        <f t="shared" si="118"/>
        <v>74.249975625000005</v>
      </c>
      <c r="BV212" s="467">
        <f t="shared" si="119"/>
        <v>0</v>
      </c>
      <c r="BW212" s="467"/>
      <c r="BX212" s="467">
        <f t="shared" si="120"/>
        <v>63.642836250000002</v>
      </c>
      <c r="BY212" s="467">
        <f t="shared" si="121"/>
        <v>0</v>
      </c>
      <c r="BZ212" s="467"/>
      <c r="CA212" s="467">
        <f t="shared" si="122"/>
        <v>106.07139375000001</v>
      </c>
      <c r="CB212" s="467">
        <f t="shared" si="123"/>
        <v>0</v>
      </c>
      <c r="CC212" s="467"/>
      <c r="CD212" s="467">
        <f t="shared" si="124"/>
        <v>84.857115000000022</v>
      </c>
      <c r="CE212" s="467">
        <f t="shared" si="125"/>
        <v>0</v>
      </c>
      <c r="CF212" s="467"/>
      <c r="CG212" s="467">
        <f t="shared" si="126"/>
        <v>74.249975625000005</v>
      </c>
      <c r="CH212" s="467">
        <f t="shared" si="127"/>
        <v>0</v>
      </c>
      <c r="CI212" s="467"/>
      <c r="CJ212" s="467">
        <f t="shared" si="128"/>
        <v>63.642836250000002</v>
      </c>
      <c r="CK212" s="467">
        <f t="shared" si="129"/>
        <v>0</v>
      </c>
      <c r="CL212" s="467">
        <f t="shared" si="130"/>
        <v>0</v>
      </c>
      <c r="CM212" s="467">
        <f t="shared" si="131"/>
        <v>0</v>
      </c>
      <c r="CN212" s="467">
        <f t="shared" si="132"/>
        <v>0</v>
      </c>
      <c r="CO212" s="462"/>
      <c r="CP212" s="462"/>
      <c r="CQ212" s="457"/>
      <c r="CR212" s="457"/>
      <c r="CS212" s="457"/>
    </row>
    <row r="213" spans="1:97" s="472" customFormat="1" hidden="1">
      <c r="A213" s="480"/>
      <c r="B213" s="465" t="s">
        <v>362</v>
      </c>
      <c r="C213" s="466">
        <v>5.58</v>
      </c>
      <c r="D213" s="467">
        <f t="shared" si="133"/>
        <v>172.811205</v>
      </c>
      <c r="E213" s="467">
        <f t="shared" si="97"/>
        <v>216.01400624999999</v>
      </c>
      <c r="F213" s="467"/>
      <c r="G213" s="467"/>
      <c r="H213" s="467"/>
      <c r="I213" s="467"/>
      <c r="J213" s="467"/>
      <c r="K213" s="467"/>
      <c r="L213" s="467"/>
      <c r="M213" s="467"/>
      <c r="N213" s="467"/>
      <c r="O213" s="467"/>
      <c r="P213" s="467"/>
      <c r="Q213" s="467"/>
      <c r="R213" s="467"/>
      <c r="S213" s="467"/>
      <c r="T213" s="467"/>
      <c r="U213" s="467"/>
      <c r="V213" s="467"/>
      <c r="W213" s="467"/>
      <c r="X213" s="467"/>
      <c r="Y213" s="467">
        <f t="shared" si="98"/>
        <v>86.405602500000001</v>
      </c>
      <c r="Z213" s="467">
        <f t="shared" si="99"/>
        <v>0</v>
      </c>
      <c r="AA213" s="467"/>
      <c r="AB213" s="467">
        <f t="shared" si="100"/>
        <v>69.124482</v>
      </c>
      <c r="AC213" s="467">
        <f t="shared" si="101"/>
        <v>0</v>
      </c>
      <c r="AD213" s="467"/>
      <c r="AE213" s="467">
        <f t="shared" si="102"/>
        <v>60.483921749999993</v>
      </c>
      <c r="AF213" s="467">
        <f t="shared" si="103"/>
        <v>0</v>
      </c>
      <c r="AG213" s="467"/>
      <c r="AH213" s="467">
        <f t="shared" si="104"/>
        <v>51.8433615</v>
      </c>
      <c r="AI213" s="467">
        <f t="shared" si="105"/>
        <v>0</v>
      </c>
      <c r="AJ213" s="467"/>
      <c r="AK213" s="467">
        <f t="shared" si="106"/>
        <v>86.405602500000001</v>
      </c>
      <c r="AL213" s="467">
        <f t="shared" si="107"/>
        <v>0</v>
      </c>
      <c r="AM213" s="467"/>
      <c r="AN213" s="467">
        <f t="shared" si="108"/>
        <v>69.124482</v>
      </c>
      <c r="AO213" s="467">
        <f t="shared" si="109"/>
        <v>0</v>
      </c>
      <c r="AP213" s="467"/>
      <c r="AQ213" s="467">
        <f t="shared" si="110"/>
        <v>60.483921749999993</v>
      </c>
      <c r="AR213" s="467">
        <f t="shared" si="111"/>
        <v>0</v>
      </c>
      <c r="AS213" s="467"/>
      <c r="AT213" s="467">
        <f t="shared" si="112"/>
        <v>51.8433615</v>
      </c>
      <c r="AU213" s="467">
        <f t="shared" si="113"/>
        <v>0</v>
      </c>
      <c r="AV213" s="467"/>
      <c r="AW213" s="467"/>
      <c r="AX213" s="467"/>
      <c r="AY213" s="467"/>
      <c r="AZ213" s="467"/>
      <c r="BA213" s="467"/>
      <c r="BB213" s="467"/>
      <c r="BC213" s="467"/>
      <c r="BD213" s="467"/>
      <c r="BE213" s="467"/>
      <c r="BF213" s="467"/>
      <c r="BG213" s="467"/>
      <c r="BH213" s="467"/>
      <c r="BI213" s="467"/>
      <c r="BJ213" s="467"/>
      <c r="BK213" s="467"/>
      <c r="BL213" s="467"/>
      <c r="BM213" s="467"/>
      <c r="BN213" s="467"/>
      <c r="BO213" s="467">
        <f t="shared" si="114"/>
        <v>108.007003125</v>
      </c>
      <c r="BP213" s="467">
        <f t="shared" si="115"/>
        <v>0</v>
      </c>
      <c r="BQ213" s="467"/>
      <c r="BR213" s="467">
        <f t="shared" si="116"/>
        <v>86.405602500000001</v>
      </c>
      <c r="BS213" s="467">
        <f t="shared" si="117"/>
        <v>0</v>
      </c>
      <c r="BT213" s="467"/>
      <c r="BU213" s="467">
        <f t="shared" si="118"/>
        <v>75.604902187499988</v>
      </c>
      <c r="BV213" s="467">
        <f t="shared" si="119"/>
        <v>0</v>
      </c>
      <c r="BW213" s="467"/>
      <c r="BX213" s="467">
        <f t="shared" si="120"/>
        <v>64.80420187499999</v>
      </c>
      <c r="BY213" s="467">
        <f t="shared" si="121"/>
        <v>0</v>
      </c>
      <c r="BZ213" s="467"/>
      <c r="CA213" s="467">
        <f t="shared" si="122"/>
        <v>108.007003125</v>
      </c>
      <c r="CB213" s="467">
        <f t="shared" si="123"/>
        <v>0</v>
      </c>
      <c r="CC213" s="467"/>
      <c r="CD213" s="467">
        <f t="shared" si="124"/>
        <v>86.405602500000001</v>
      </c>
      <c r="CE213" s="467">
        <f t="shared" si="125"/>
        <v>0</v>
      </c>
      <c r="CF213" s="467"/>
      <c r="CG213" s="467">
        <f t="shared" si="126"/>
        <v>75.604902187499988</v>
      </c>
      <c r="CH213" s="467">
        <f t="shared" si="127"/>
        <v>0</v>
      </c>
      <c r="CI213" s="467"/>
      <c r="CJ213" s="467">
        <f t="shared" si="128"/>
        <v>64.80420187499999</v>
      </c>
      <c r="CK213" s="467">
        <f t="shared" si="129"/>
        <v>0</v>
      </c>
      <c r="CL213" s="467">
        <f t="shared" si="130"/>
        <v>0</v>
      </c>
      <c r="CM213" s="467">
        <f t="shared" si="131"/>
        <v>0</v>
      </c>
      <c r="CN213" s="467">
        <f t="shared" si="132"/>
        <v>0</v>
      </c>
      <c r="CO213" s="462"/>
      <c r="CP213" s="462"/>
      <c r="CQ213" s="457"/>
      <c r="CR213" s="457"/>
      <c r="CS213" s="457"/>
    </row>
    <row r="214" spans="1:97" s="472" customFormat="1" hidden="1">
      <c r="A214" s="464"/>
      <c r="B214" s="465" t="s">
        <v>353</v>
      </c>
      <c r="C214" s="466">
        <v>4.4000000000000004</v>
      </c>
      <c r="D214" s="467">
        <f t="shared" si="133"/>
        <v>136.26689999999999</v>
      </c>
      <c r="E214" s="467">
        <f t="shared" si="97"/>
        <v>170.33362499999998</v>
      </c>
      <c r="F214" s="467"/>
      <c r="G214" s="467"/>
      <c r="H214" s="467"/>
      <c r="I214" s="467"/>
      <c r="J214" s="467"/>
      <c r="K214" s="467"/>
      <c r="L214" s="467"/>
      <c r="M214" s="467"/>
      <c r="N214" s="467"/>
      <c r="O214" s="467"/>
      <c r="P214" s="467"/>
      <c r="Q214" s="467"/>
      <c r="R214" s="467"/>
      <c r="S214" s="467"/>
      <c r="T214" s="467"/>
      <c r="U214" s="467"/>
      <c r="V214" s="467"/>
      <c r="W214" s="467"/>
      <c r="X214" s="467"/>
      <c r="Y214" s="467">
        <f t="shared" si="98"/>
        <v>68.133449999999996</v>
      </c>
      <c r="Z214" s="467">
        <f t="shared" si="99"/>
        <v>0</v>
      </c>
      <c r="AA214" s="467"/>
      <c r="AB214" s="467">
        <f t="shared" si="100"/>
        <v>54.50676</v>
      </c>
      <c r="AC214" s="467">
        <f t="shared" si="101"/>
        <v>0</v>
      </c>
      <c r="AD214" s="467"/>
      <c r="AE214" s="467">
        <f t="shared" si="102"/>
        <v>47.693414999999995</v>
      </c>
      <c r="AF214" s="467">
        <f t="shared" si="103"/>
        <v>0</v>
      </c>
      <c r="AG214" s="467"/>
      <c r="AH214" s="467">
        <f t="shared" si="104"/>
        <v>40.880069999999996</v>
      </c>
      <c r="AI214" s="467">
        <f t="shared" si="105"/>
        <v>0</v>
      </c>
      <c r="AJ214" s="467"/>
      <c r="AK214" s="467">
        <f t="shared" si="106"/>
        <v>68.133449999999996</v>
      </c>
      <c r="AL214" s="467">
        <f t="shared" si="107"/>
        <v>0</v>
      </c>
      <c r="AM214" s="467"/>
      <c r="AN214" s="467">
        <f t="shared" si="108"/>
        <v>54.50676</v>
      </c>
      <c r="AO214" s="467">
        <f t="shared" si="109"/>
        <v>0</v>
      </c>
      <c r="AP214" s="467"/>
      <c r="AQ214" s="467">
        <f t="shared" si="110"/>
        <v>47.693414999999995</v>
      </c>
      <c r="AR214" s="467">
        <f t="shared" si="111"/>
        <v>0</v>
      </c>
      <c r="AS214" s="467"/>
      <c r="AT214" s="467">
        <f t="shared" si="112"/>
        <v>40.880069999999996</v>
      </c>
      <c r="AU214" s="467">
        <f t="shared" si="113"/>
        <v>0</v>
      </c>
      <c r="AV214" s="467"/>
      <c r="AW214" s="467"/>
      <c r="AX214" s="467"/>
      <c r="AY214" s="467"/>
      <c r="AZ214" s="467"/>
      <c r="BA214" s="467"/>
      <c r="BB214" s="467"/>
      <c r="BC214" s="467"/>
      <c r="BD214" s="467"/>
      <c r="BE214" s="467"/>
      <c r="BF214" s="467"/>
      <c r="BG214" s="467"/>
      <c r="BH214" s="467"/>
      <c r="BI214" s="467"/>
      <c r="BJ214" s="467"/>
      <c r="BK214" s="467"/>
      <c r="BL214" s="467"/>
      <c r="BM214" s="467"/>
      <c r="BN214" s="467"/>
      <c r="BO214" s="467">
        <f t="shared" si="114"/>
        <v>85.166812499999992</v>
      </c>
      <c r="BP214" s="467">
        <f t="shared" si="115"/>
        <v>0</v>
      </c>
      <c r="BQ214" s="467"/>
      <c r="BR214" s="467">
        <f t="shared" si="116"/>
        <v>68.133449999999996</v>
      </c>
      <c r="BS214" s="467">
        <f t="shared" si="117"/>
        <v>0</v>
      </c>
      <c r="BT214" s="467"/>
      <c r="BU214" s="467">
        <f t="shared" si="118"/>
        <v>59.616768749999991</v>
      </c>
      <c r="BV214" s="467">
        <f t="shared" si="119"/>
        <v>0</v>
      </c>
      <c r="BW214" s="467"/>
      <c r="BX214" s="467">
        <f t="shared" si="120"/>
        <v>51.100087499999994</v>
      </c>
      <c r="BY214" s="467">
        <f t="shared" si="121"/>
        <v>0</v>
      </c>
      <c r="BZ214" s="467"/>
      <c r="CA214" s="467">
        <f t="shared" si="122"/>
        <v>85.166812499999992</v>
      </c>
      <c r="CB214" s="467">
        <f t="shared" si="123"/>
        <v>0</v>
      </c>
      <c r="CC214" s="467"/>
      <c r="CD214" s="467">
        <f t="shared" si="124"/>
        <v>68.133449999999996</v>
      </c>
      <c r="CE214" s="467">
        <f t="shared" si="125"/>
        <v>0</v>
      </c>
      <c r="CF214" s="467"/>
      <c r="CG214" s="467">
        <f t="shared" si="126"/>
        <v>59.616768749999991</v>
      </c>
      <c r="CH214" s="467">
        <f t="shared" si="127"/>
        <v>0</v>
      </c>
      <c r="CI214" s="467"/>
      <c r="CJ214" s="467">
        <f t="shared" si="128"/>
        <v>51.100087499999994</v>
      </c>
      <c r="CK214" s="467">
        <f t="shared" si="129"/>
        <v>0</v>
      </c>
      <c r="CL214" s="467">
        <f t="shared" si="130"/>
        <v>0</v>
      </c>
      <c r="CM214" s="467">
        <f t="shared" si="131"/>
        <v>0</v>
      </c>
      <c r="CN214" s="467">
        <f t="shared" si="132"/>
        <v>0</v>
      </c>
      <c r="CO214" s="462"/>
      <c r="CP214" s="462"/>
      <c r="CQ214" s="457"/>
      <c r="CR214" s="457"/>
      <c r="CS214" s="457"/>
    </row>
    <row r="215" spans="1:97" s="472" customFormat="1" hidden="1">
      <c r="A215" s="469"/>
      <c r="B215" s="465" t="s">
        <v>354</v>
      </c>
      <c r="C215" s="466">
        <v>4.49</v>
      </c>
      <c r="D215" s="467">
        <f t="shared" si="133"/>
        <v>139.05417749999998</v>
      </c>
      <c r="E215" s="467">
        <f t="shared" si="97"/>
        <v>173.81772187499996</v>
      </c>
      <c r="F215" s="467"/>
      <c r="G215" s="467"/>
      <c r="H215" s="467"/>
      <c r="I215" s="467"/>
      <c r="J215" s="467"/>
      <c r="K215" s="467"/>
      <c r="L215" s="467"/>
      <c r="M215" s="467"/>
      <c r="N215" s="467"/>
      <c r="O215" s="467"/>
      <c r="P215" s="467"/>
      <c r="Q215" s="467"/>
      <c r="R215" s="467"/>
      <c r="S215" s="467"/>
      <c r="T215" s="467"/>
      <c r="U215" s="467"/>
      <c r="V215" s="467"/>
      <c r="W215" s="467"/>
      <c r="X215" s="467"/>
      <c r="Y215" s="467">
        <f t="shared" si="98"/>
        <v>69.52708874999999</v>
      </c>
      <c r="Z215" s="467">
        <f t="shared" si="99"/>
        <v>0</v>
      </c>
      <c r="AA215" s="467"/>
      <c r="AB215" s="467">
        <f t="shared" si="100"/>
        <v>55.621670999999992</v>
      </c>
      <c r="AC215" s="467">
        <f t="shared" si="101"/>
        <v>0</v>
      </c>
      <c r="AD215" s="467"/>
      <c r="AE215" s="467">
        <f t="shared" si="102"/>
        <v>48.668962124999993</v>
      </c>
      <c r="AF215" s="467">
        <f t="shared" si="103"/>
        <v>0</v>
      </c>
      <c r="AG215" s="467"/>
      <c r="AH215" s="467">
        <f t="shared" si="104"/>
        <v>41.716253249999994</v>
      </c>
      <c r="AI215" s="467">
        <f t="shared" si="105"/>
        <v>0</v>
      </c>
      <c r="AJ215" s="467"/>
      <c r="AK215" s="467">
        <f t="shared" si="106"/>
        <v>69.52708874999999</v>
      </c>
      <c r="AL215" s="467">
        <f t="shared" si="107"/>
        <v>0</v>
      </c>
      <c r="AM215" s="467"/>
      <c r="AN215" s="467">
        <f t="shared" si="108"/>
        <v>55.621670999999992</v>
      </c>
      <c r="AO215" s="467">
        <f t="shared" si="109"/>
        <v>0</v>
      </c>
      <c r="AP215" s="467"/>
      <c r="AQ215" s="467">
        <f t="shared" si="110"/>
        <v>48.668962124999993</v>
      </c>
      <c r="AR215" s="467">
        <f t="shared" si="111"/>
        <v>0</v>
      </c>
      <c r="AS215" s="467"/>
      <c r="AT215" s="467">
        <f t="shared" si="112"/>
        <v>41.716253249999994</v>
      </c>
      <c r="AU215" s="467">
        <f t="shared" si="113"/>
        <v>0</v>
      </c>
      <c r="AV215" s="467"/>
      <c r="AW215" s="467"/>
      <c r="AX215" s="467"/>
      <c r="AY215" s="467"/>
      <c r="AZ215" s="467"/>
      <c r="BA215" s="467"/>
      <c r="BB215" s="467"/>
      <c r="BC215" s="467"/>
      <c r="BD215" s="467"/>
      <c r="BE215" s="467"/>
      <c r="BF215" s="467"/>
      <c r="BG215" s="467"/>
      <c r="BH215" s="467"/>
      <c r="BI215" s="467"/>
      <c r="BJ215" s="467"/>
      <c r="BK215" s="467"/>
      <c r="BL215" s="467"/>
      <c r="BM215" s="467"/>
      <c r="BN215" s="467"/>
      <c r="BO215" s="467">
        <f t="shared" si="114"/>
        <v>86.908860937499981</v>
      </c>
      <c r="BP215" s="467">
        <f t="shared" si="115"/>
        <v>0</v>
      </c>
      <c r="BQ215" s="467"/>
      <c r="BR215" s="467">
        <f t="shared" si="116"/>
        <v>69.52708874999999</v>
      </c>
      <c r="BS215" s="467">
        <f t="shared" si="117"/>
        <v>0</v>
      </c>
      <c r="BT215" s="467"/>
      <c r="BU215" s="467">
        <f t="shared" si="118"/>
        <v>60.836202656249981</v>
      </c>
      <c r="BV215" s="467">
        <f t="shared" si="119"/>
        <v>0</v>
      </c>
      <c r="BW215" s="467"/>
      <c r="BX215" s="467">
        <f t="shared" si="120"/>
        <v>52.145316562499985</v>
      </c>
      <c r="BY215" s="467">
        <f t="shared" si="121"/>
        <v>0</v>
      </c>
      <c r="BZ215" s="467"/>
      <c r="CA215" s="467">
        <f t="shared" si="122"/>
        <v>86.908860937499981</v>
      </c>
      <c r="CB215" s="467">
        <f t="shared" si="123"/>
        <v>0</v>
      </c>
      <c r="CC215" s="467"/>
      <c r="CD215" s="467">
        <f t="shared" si="124"/>
        <v>69.52708874999999</v>
      </c>
      <c r="CE215" s="467">
        <f t="shared" si="125"/>
        <v>0</v>
      </c>
      <c r="CF215" s="467"/>
      <c r="CG215" s="467">
        <f t="shared" si="126"/>
        <v>60.836202656249981</v>
      </c>
      <c r="CH215" s="467">
        <f t="shared" si="127"/>
        <v>0</v>
      </c>
      <c r="CI215" s="467"/>
      <c r="CJ215" s="467">
        <f t="shared" si="128"/>
        <v>52.145316562499985</v>
      </c>
      <c r="CK215" s="467">
        <f t="shared" si="129"/>
        <v>0</v>
      </c>
      <c r="CL215" s="467">
        <f t="shared" si="130"/>
        <v>0</v>
      </c>
      <c r="CM215" s="467">
        <f t="shared" si="131"/>
        <v>0</v>
      </c>
      <c r="CN215" s="467">
        <f t="shared" si="132"/>
        <v>0</v>
      </c>
      <c r="CO215" s="462"/>
      <c r="CP215" s="462"/>
      <c r="CQ215" s="457"/>
      <c r="CR215" s="457"/>
      <c r="CS215" s="457"/>
    </row>
    <row r="216" spans="1:97" s="472" customFormat="1" hidden="1">
      <c r="A216" s="469"/>
      <c r="B216" s="465" t="s">
        <v>355</v>
      </c>
      <c r="C216" s="466">
        <v>4.57</v>
      </c>
      <c r="D216" s="467">
        <f t="shared" si="133"/>
        <v>141.5317575</v>
      </c>
      <c r="E216" s="467">
        <f t="shared" si="97"/>
        <v>176.914696875</v>
      </c>
      <c r="F216" s="467"/>
      <c r="G216" s="467"/>
      <c r="H216" s="467"/>
      <c r="I216" s="467"/>
      <c r="J216" s="467"/>
      <c r="K216" s="467"/>
      <c r="L216" s="467"/>
      <c r="M216" s="467"/>
      <c r="N216" s="467"/>
      <c r="O216" s="467"/>
      <c r="P216" s="467"/>
      <c r="Q216" s="467"/>
      <c r="R216" s="467"/>
      <c r="S216" s="467"/>
      <c r="T216" s="467"/>
      <c r="U216" s="467"/>
      <c r="V216" s="467"/>
      <c r="W216" s="467"/>
      <c r="X216" s="467"/>
      <c r="Y216" s="467">
        <f t="shared" si="98"/>
        <v>70.765878749999999</v>
      </c>
      <c r="Z216" s="467">
        <f t="shared" si="99"/>
        <v>0</v>
      </c>
      <c r="AA216" s="467"/>
      <c r="AB216" s="467">
        <f t="shared" si="100"/>
        <v>56.612703000000003</v>
      </c>
      <c r="AC216" s="467">
        <f t="shared" si="101"/>
        <v>0</v>
      </c>
      <c r="AD216" s="467"/>
      <c r="AE216" s="467">
        <f t="shared" si="102"/>
        <v>49.536115124999995</v>
      </c>
      <c r="AF216" s="467">
        <f t="shared" si="103"/>
        <v>0</v>
      </c>
      <c r="AG216" s="467"/>
      <c r="AH216" s="467">
        <f t="shared" si="104"/>
        <v>42.459527250000001</v>
      </c>
      <c r="AI216" s="467">
        <f t="shared" si="105"/>
        <v>0</v>
      </c>
      <c r="AJ216" s="467"/>
      <c r="AK216" s="467">
        <f t="shared" si="106"/>
        <v>70.765878749999999</v>
      </c>
      <c r="AL216" s="467">
        <f t="shared" si="107"/>
        <v>0</v>
      </c>
      <c r="AM216" s="467"/>
      <c r="AN216" s="467">
        <f t="shared" si="108"/>
        <v>56.612703000000003</v>
      </c>
      <c r="AO216" s="467">
        <f t="shared" si="109"/>
        <v>0</v>
      </c>
      <c r="AP216" s="467"/>
      <c r="AQ216" s="467">
        <f t="shared" si="110"/>
        <v>49.536115124999995</v>
      </c>
      <c r="AR216" s="467">
        <f t="shared" si="111"/>
        <v>0</v>
      </c>
      <c r="AS216" s="467"/>
      <c r="AT216" s="467">
        <f t="shared" si="112"/>
        <v>42.459527250000001</v>
      </c>
      <c r="AU216" s="467">
        <f t="shared" si="113"/>
        <v>0</v>
      </c>
      <c r="AV216" s="467"/>
      <c r="AW216" s="467"/>
      <c r="AX216" s="467"/>
      <c r="AY216" s="467"/>
      <c r="AZ216" s="467"/>
      <c r="BA216" s="467"/>
      <c r="BB216" s="467"/>
      <c r="BC216" s="467"/>
      <c r="BD216" s="467"/>
      <c r="BE216" s="467"/>
      <c r="BF216" s="467"/>
      <c r="BG216" s="467"/>
      <c r="BH216" s="467"/>
      <c r="BI216" s="467"/>
      <c r="BJ216" s="467"/>
      <c r="BK216" s="467"/>
      <c r="BL216" s="467"/>
      <c r="BM216" s="467"/>
      <c r="BN216" s="467"/>
      <c r="BO216" s="467">
        <f t="shared" si="114"/>
        <v>88.457348437500002</v>
      </c>
      <c r="BP216" s="467">
        <f t="shared" si="115"/>
        <v>0</v>
      </c>
      <c r="BQ216" s="467"/>
      <c r="BR216" s="467">
        <f t="shared" si="116"/>
        <v>70.765878749999999</v>
      </c>
      <c r="BS216" s="467">
        <f t="shared" si="117"/>
        <v>0</v>
      </c>
      <c r="BT216" s="467"/>
      <c r="BU216" s="467">
        <f t="shared" si="118"/>
        <v>61.920143906249997</v>
      </c>
      <c r="BV216" s="467">
        <f t="shared" si="119"/>
        <v>0</v>
      </c>
      <c r="BW216" s="467"/>
      <c r="BX216" s="467">
        <f t="shared" si="120"/>
        <v>53.074409062500003</v>
      </c>
      <c r="BY216" s="467">
        <f t="shared" si="121"/>
        <v>0</v>
      </c>
      <c r="BZ216" s="467"/>
      <c r="CA216" s="467">
        <f t="shared" si="122"/>
        <v>88.457348437500002</v>
      </c>
      <c r="CB216" s="467">
        <f t="shared" si="123"/>
        <v>0</v>
      </c>
      <c r="CC216" s="467"/>
      <c r="CD216" s="467">
        <f t="shared" si="124"/>
        <v>70.765878749999999</v>
      </c>
      <c r="CE216" s="467">
        <f t="shared" si="125"/>
        <v>0</v>
      </c>
      <c r="CF216" s="467"/>
      <c r="CG216" s="467">
        <f t="shared" si="126"/>
        <v>61.920143906249997</v>
      </c>
      <c r="CH216" s="467">
        <f t="shared" si="127"/>
        <v>0</v>
      </c>
      <c r="CI216" s="467"/>
      <c r="CJ216" s="467">
        <f t="shared" si="128"/>
        <v>53.074409062500003</v>
      </c>
      <c r="CK216" s="467">
        <f t="shared" si="129"/>
        <v>0</v>
      </c>
      <c r="CL216" s="467">
        <f t="shared" si="130"/>
        <v>0</v>
      </c>
      <c r="CM216" s="467">
        <f t="shared" si="131"/>
        <v>0</v>
      </c>
      <c r="CN216" s="467">
        <f t="shared" si="132"/>
        <v>0</v>
      </c>
      <c r="CO216" s="462"/>
      <c r="CP216" s="462"/>
      <c r="CQ216" s="457"/>
      <c r="CR216" s="457"/>
      <c r="CS216" s="457"/>
    </row>
    <row r="217" spans="1:97" s="472" customFormat="1" hidden="1">
      <c r="A217" s="469"/>
      <c r="B217" s="465" t="s">
        <v>356</v>
      </c>
      <c r="C217" s="466">
        <v>4.66</v>
      </c>
      <c r="D217" s="467">
        <f t="shared" si="133"/>
        <v>144.31903500000001</v>
      </c>
      <c r="E217" s="467">
        <f t="shared" si="97"/>
        <v>180.39879375000001</v>
      </c>
      <c r="F217" s="467"/>
      <c r="G217" s="467"/>
      <c r="H217" s="467"/>
      <c r="I217" s="467"/>
      <c r="J217" s="467"/>
      <c r="K217" s="467"/>
      <c r="L217" s="467"/>
      <c r="M217" s="467"/>
      <c r="N217" s="467"/>
      <c r="O217" s="467"/>
      <c r="P217" s="467"/>
      <c r="Q217" s="467"/>
      <c r="R217" s="467"/>
      <c r="S217" s="467"/>
      <c r="T217" s="467"/>
      <c r="U217" s="467"/>
      <c r="V217" s="467"/>
      <c r="W217" s="467"/>
      <c r="X217" s="467"/>
      <c r="Y217" s="467">
        <f t="shared" si="98"/>
        <v>72.159517500000007</v>
      </c>
      <c r="Z217" s="467">
        <f t="shared" si="99"/>
        <v>0</v>
      </c>
      <c r="AA217" s="467"/>
      <c r="AB217" s="467">
        <f t="shared" si="100"/>
        <v>57.72761400000001</v>
      </c>
      <c r="AC217" s="467">
        <f t="shared" si="101"/>
        <v>0</v>
      </c>
      <c r="AD217" s="467"/>
      <c r="AE217" s="467">
        <f t="shared" si="102"/>
        <v>50.511662250000001</v>
      </c>
      <c r="AF217" s="467">
        <f t="shared" si="103"/>
        <v>0</v>
      </c>
      <c r="AG217" s="467"/>
      <c r="AH217" s="467">
        <f t="shared" si="104"/>
        <v>43.295710500000006</v>
      </c>
      <c r="AI217" s="467">
        <f t="shared" si="105"/>
        <v>0</v>
      </c>
      <c r="AJ217" s="467"/>
      <c r="AK217" s="467">
        <f t="shared" si="106"/>
        <v>72.159517500000007</v>
      </c>
      <c r="AL217" s="467">
        <f t="shared" si="107"/>
        <v>0</v>
      </c>
      <c r="AM217" s="467"/>
      <c r="AN217" s="467">
        <f t="shared" si="108"/>
        <v>57.72761400000001</v>
      </c>
      <c r="AO217" s="467">
        <f t="shared" si="109"/>
        <v>0</v>
      </c>
      <c r="AP217" s="467"/>
      <c r="AQ217" s="467">
        <f t="shared" si="110"/>
        <v>50.511662250000001</v>
      </c>
      <c r="AR217" s="467">
        <f t="shared" si="111"/>
        <v>0</v>
      </c>
      <c r="AS217" s="467"/>
      <c r="AT217" s="467">
        <f t="shared" si="112"/>
        <v>43.295710500000006</v>
      </c>
      <c r="AU217" s="467">
        <f t="shared" si="113"/>
        <v>0</v>
      </c>
      <c r="AV217" s="467"/>
      <c r="AW217" s="467"/>
      <c r="AX217" s="467"/>
      <c r="AY217" s="467"/>
      <c r="AZ217" s="467"/>
      <c r="BA217" s="467"/>
      <c r="BB217" s="467"/>
      <c r="BC217" s="467"/>
      <c r="BD217" s="467"/>
      <c r="BE217" s="467"/>
      <c r="BF217" s="467"/>
      <c r="BG217" s="467"/>
      <c r="BH217" s="467"/>
      <c r="BI217" s="467"/>
      <c r="BJ217" s="467"/>
      <c r="BK217" s="467"/>
      <c r="BL217" s="467"/>
      <c r="BM217" s="467"/>
      <c r="BN217" s="467"/>
      <c r="BO217" s="467">
        <f t="shared" si="114"/>
        <v>90.199396875000005</v>
      </c>
      <c r="BP217" s="467">
        <f t="shared" si="115"/>
        <v>0</v>
      </c>
      <c r="BQ217" s="467"/>
      <c r="BR217" s="467">
        <f t="shared" si="116"/>
        <v>72.159517500000007</v>
      </c>
      <c r="BS217" s="467">
        <f t="shared" si="117"/>
        <v>0</v>
      </c>
      <c r="BT217" s="467"/>
      <c r="BU217" s="467">
        <f t="shared" si="118"/>
        <v>63.139577812500001</v>
      </c>
      <c r="BV217" s="467">
        <f t="shared" si="119"/>
        <v>0</v>
      </c>
      <c r="BW217" s="467"/>
      <c r="BX217" s="467">
        <f t="shared" si="120"/>
        <v>54.119638125000002</v>
      </c>
      <c r="BY217" s="467">
        <f t="shared" si="121"/>
        <v>0</v>
      </c>
      <c r="BZ217" s="467"/>
      <c r="CA217" s="467">
        <f t="shared" si="122"/>
        <v>90.199396875000005</v>
      </c>
      <c r="CB217" s="467">
        <f t="shared" si="123"/>
        <v>0</v>
      </c>
      <c r="CC217" s="467"/>
      <c r="CD217" s="467">
        <f t="shared" si="124"/>
        <v>72.159517500000007</v>
      </c>
      <c r="CE217" s="467">
        <f t="shared" si="125"/>
        <v>0</v>
      </c>
      <c r="CF217" s="467"/>
      <c r="CG217" s="467">
        <f t="shared" si="126"/>
        <v>63.139577812500001</v>
      </c>
      <c r="CH217" s="467">
        <f t="shared" si="127"/>
        <v>0</v>
      </c>
      <c r="CI217" s="467"/>
      <c r="CJ217" s="467">
        <f t="shared" si="128"/>
        <v>54.119638125000002</v>
      </c>
      <c r="CK217" s="467">
        <f t="shared" si="129"/>
        <v>0</v>
      </c>
      <c r="CL217" s="467">
        <f t="shared" si="130"/>
        <v>0</v>
      </c>
      <c r="CM217" s="467">
        <f t="shared" si="131"/>
        <v>0</v>
      </c>
      <c r="CN217" s="467">
        <f t="shared" si="132"/>
        <v>0</v>
      </c>
      <c r="CO217" s="462"/>
      <c r="CP217" s="462"/>
      <c r="CQ217" s="457"/>
      <c r="CR217" s="457"/>
      <c r="CS217" s="457"/>
    </row>
    <row r="218" spans="1:97" s="472" customFormat="1" hidden="1">
      <c r="A218" s="469" t="s">
        <v>425</v>
      </c>
      <c r="B218" s="465" t="s">
        <v>357</v>
      </c>
      <c r="C218" s="466">
        <v>4.75</v>
      </c>
      <c r="D218" s="467">
        <f t="shared" si="133"/>
        <v>147.1063125</v>
      </c>
      <c r="E218" s="467">
        <f t="shared" si="97"/>
        <v>183.88289062500002</v>
      </c>
      <c r="F218" s="467"/>
      <c r="G218" s="467"/>
      <c r="H218" s="467"/>
      <c r="I218" s="467"/>
      <c r="J218" s="467"/>
      <c r="K218" s="467"/>
      <c r="L218" s="467"/>
      <c r="M218" s="467"/>
      <c r="N218" s="467"/>
      <c r="O218" s="467"/>
      <c r="P218" s="467"/>
      <c r="Q218" s="467"/>
      <c r="R218" s="467"/>
      <c r="S218" s="467"/>
      <c r="T218" s="467"/>
      <c r="U218" s="467"/>
      <c r="V218" s="467"/>
      <c r="W218" s="467"/>
      <c r="X218" s="467"/>
      <c r="Y218" s="467">
        <f t="shared" si="98"/>
        <v>73.553156250000001</v>
      </c>
      <c r="Z218" s="467">
        <f t="shared" si="99"/>
        <v>0</v>
      </c>
      <c r="AA218" s="467"/>
      <c r="AB218" s="467">
        <f t="shared" si="100"/>
        <v>58.842525000000002</v>
      </c>
      <c r="AC218" s="467">
        <f t="shared" si="101"/>
        <v>0</v>
      </c>
      <c r="AD218" s="467"/>
      <c r="AE218" s="467">
        <f t="shared" si="102"/>
        <v>51.487209374999999</v>
      </c>
      <c r="AF218" s="467">
        <f t="shared" si="103"/>
        <v>0</v>
      </c>
      <c r="AG218" s="467"/>
      <c r="AH218" s="467">
        <f t="shared" si="104"/>
        <v>44.131893749999996</v>
      </c>
      <c r="AI218" s="467">
        <f t="shared" si="105"/>
        <v>0</v>
      </c>
      <c r="AJ218" s="467"/>
      <c r="AK218" s="467">
        <f t="shared" si="106"/>
        <v>73.553156250000001</v>
      </c>
      <c r="AL218" s="467">
        <f t="shared" si="107"/>
        <v>0</v>
      </c>
      <c r="AM218" s="467"/>
      <c r="AN218" s="467">
        <f t="shared" si="108"/>
        <v>58.842525000000002</v>
      </c>
      <c r="AO218" s="467">
        <f t="shared" si="109"/>
        <v>0</v>
      </c>
      <c r="AP218" s="467"/>
      <c r="AQ218" s="467">
        <f t="shared" si="110"/>
        <v>51.487209374999999</v>
      </c>
      <c r="AR218" s="467">
        <f t="shared" si="111"/>
        <v>0</v>
      </c>
      <c r="AS218" s="467"/>
      <c r="AT218" s="467">
        <f t="shared" si="112"/>
        <v>44.131893749999996</v>
      </c>
      <c r="AU218" s="467">
        <f t="shared" si="113"/>
        <v>0</v>
      </c>
      <c r="AV218" s="467"/>
      <c r="AW218" s="467"/>
      <c r="AX218" s="467"/>
      <c r="AY218" s="467"/>
      <c r="AZ218" s="467"/>
      <c r="BA218" s="467"/>
      <c r="BB218" s="467"/>
      <c r="BC218" s="467"/>
      <c r="BD218" s="467"/>
      <c r="BE218" s="467"/>
      <c r="BF218" s="467"/>
      <c r="BG218" s="467"/>
      <c r="BH218" s="467"/>
      <c r="BI218" s="467"/>
      <c r="BJ218" s="467"/>
      <c r="BK218" s="467"/>
      <c r="BL218" s="467"/>
      <c r="BM218" s="467"/>
      <c r="BN218" s="467"/>
      <c r="BO218" s="467">
        <f t="shared" si="114"/>
        <v>91.941445312500008</v>
      </c>
      <c r="BP218" s="467">
        <f t="shared" si="115"/>
        <v>0</v>
      </c>
      <c r="BQ218" s="467"/>
      <c r="BR218" s="467">
        <f t="shared" si="116"/>
        <v>73.553156250000015</v>
      </c>
      <c r="BS218" s="467">
        <f t="shared" si="117"/>
        <v>0</v>
      </c>
      <c r="BT218" s="467"/>
      <c r="BU218" s="467">
        <f t="shared" si="118"/>
        <v>64.359011718749997</v>
      </c>
      <c r="BV218" s="467">
        <f t="shared" si="119"/>
        <v>0</v>
      </c>
      <c r="BW218" s="467"/>
      <c r="BX218" s="467">
        <f t="shared" si="120"/>
        <v>55.164867187500001</v>
      </c>
      <c r="BY218" s="467">
        <f t="shared" si="121"/>
        <v>0</v>
      </c>
      <c r="BZ218" s="467"/>
      <c r="CA218" s="467">
        <f t="shared" si="122"/>
        <v>91.941445312500008</v>
      </c>
      <c r="CB218" s="467">
        <f t="shared" si="123"/>
        <v>0</v>
      </c>
      <c r="CC218" s="467"/>
      <c r="CD218" s="467">
        <f t="shared" si="124"/>
        <v>73.553156250000015</v>
      </c>
      <c r="CE218" s="467">
        <f t="shared" si="125"/>
        <v>0</v>
      </c>
      <c r="CF218" s="467"/>
      <c r="CG218" s="467">
        <f t="shared" si="126"/>
        <v>64.359011718749997</v>
      </c>
      <c r="CH218" s="467">
        <f t="shared" si="127"/>
        <v>0</v>
      </c>
      <c r="CI218" s="467"/>
      <c r="CJ218" s="467">
        <f t="shared" si="128"/>
        <v>55.164867187500001</v>
      </c>
      <c r="CK218" s="467">
        <f t="shared" si="129"/>
        <v>0</v>
      </c>
      <c r="CL218" s="467">
        <f t="shared" si="130"/>
        <v>0</v>
      </c>
      <c r="CM218" s="467">
        <f t="shared" si="131"/>
        <v>0</v>
      </c>
      <c r="CN218" s="467">
        <f t="shared" si="132"/>
        <v>0</v>
      </c>
      <c r="CO218" s="462"/>
      <c r="CP218" s="462"/>
      <c r="CQ218" s="457"/>
      <c r="CR218" s="457"/>
      <c r="CS218" s="457"/>
    </row>
    <row r="219" spans="1:97" s="472" customFormat="1" hidden="1">
      <c r="A219" s="469"/>
      <c r="B219" s="465" t="s">
        <v>358</v>
      </c>
      <c r="C219" s="466">
        <v>4.84</v>
      </c>
      <c r="D219" s="467">
        <f t="shared" si="133"/>
        <v>149.89358999999999</v>
      </c>
      <c r="E219" s="467">
        <f t="shared" si="97"/>
        <v>187.36698749999999</v>
      </c>
      <c r="F219" s="467"/>
      <c r="G219" s="467"/>
      <c r="H219" s="467"/>
      <c r="I219" s="467"/>
      <c r="J219" s="467"/>
      <c r="K219" s="467"/>
      <c r="L219" s="467"/>
      <c r="M219" s="467"/>
      <c r="N219" s="467"/>
      <c r="O219" s="467"/>
      <c r="P219" s="467"/>
      <c r="Q219" s="467"/>
      <c r="R219" s="467"/>
      <c r="S219" s="467"/>
      <c r="T219" s="467"/>
      <c r="U219" s="467"/>
      <c r="V219" s="467"/>
      <c r="W219" s="467"/>
      <c r="X219" s="467"/>
      <c r="Y219" s="467">
        <f t="shared" si="98"/>
        <v>74.946794999999995</v>
      </c>
      <c r="Z219" s="467">
        <f t="shared" si="99"/>
        <v>0</v>
      </c>
      <c r="AA219" s="467"/>
      <c r="AB219" s="467">
        <f t="shared" si="100"/>
        <v>59.957436000000001</v>
      </c>
      <c r="AC219" s="467">
        <f t="shared" si="101"/>
        <v>0</v>
      </c>
      <c r="AD219" s="467"/>
      <c r="AE219" s="467">
        <f t="shared" si="102"/>
        <v>52.46275649999999</v>
      </c>
      <c r="AF219" s="467">
        <f t="shared" si="103"/>
        <v>0</v>
      </c>
      <c r="AG219" s="467"/>
      <c r="AH219" s="467">
        <f t="shared" si="104"/>
        <v>44.968076999999994</v>
      </c>
      <c r="AI219" s="467">
        <f t="shared" si="105"/>
        <v>0</v>
      </c>
      <c r="AJ219" s="467"/>
      <c r="AK219" s="467">
        <f t="shared" si="106"/>
        <v>74.946794999999995</v>
      </c>
      <c r="AL219" s="467">
        <f t="shared" si="107"/>
        <v>0</v>
      </c>
      <c r="AM219" s="467"/>
      <c r="AN219" s="467">
        <f t="shared" si="108"/>
        <v>59.957436000000001</v>
      </c>
      <c r="AO219" s="467">
        <f t="shared" si="109"/>
        <v>0</v>
      </c>
      <c r="AP219" s="467"/>
      <c r="AQ219" s="467">
        <f t="shared" si="110"/>
        <v>52.46275649999999</v>
      </c>
      <c r="AR219" s="467">
        <f t="shared" si="111"/>
        <v>0</v>
      </c>
      <c r="AS219" s="467"/>
      <c r="AT219" s="467">
        <f t="shared" si="112"/>
        <v>44.968076999999994</v>
      </c>
      <c r="AU219" s="467">
        <f t="shared" si="113"/>
        <v>0</v>
      </c>
      <c r="AV219" s="467"/>
      <c r="AW219" s="467"/>
      <c r="AX219" s="467"/>
      <c r="AY219" s="467"/>
      <c r="AZ219" s="467"/>
      <c r="BA219" s="467"/>
      <c r="BB219" s="467"/>
      <c r="BC219" s="467"/>
      <c r="BD219" s="467"/>
      <c r="BE219" s="467"/>
      <c r="BF219" s="467"/>
      <c r="BG219" s="467"/>
      <c r="BH219" s="467"/>
      <c r="BI219" s="467"/>
      <c r="BJ219" s="467"/>
      <c r="BK219" s="467"/>
      <c r="BL219" s="467"/>
      <c r="BM219" s="467"/>
      <c r="BN219" s="467"/>
      <c r="BO219" s="467">
        <f t="shared" si="114"/>
        <v>93.683493749999997</v>
      </c>
      <c r="BP219" s="467">
        <f t="shared" si="115"/>
        <v>0</v>
      </c>
      <c r="BQ219" s="467"/>
      <c r="BR219" s="467">
        <f t="shared" si="116"/>
        <v>74.946794999999995</v>
      </c>
      <c r="BS219" s="467">
        <f t="shared" si="117"/>
        <v>0</v>
      </c>
      <c r="BT219" s="467"/>
      <c r="BU219" s="467">
        <f t="shared" si="118"/>
        <v>65.578445625000001</v>
      </c>
      <c r="BV219" s="467">
        <f t="shared" si="119"/>
        <v>0</v>
      </c>
      <c r="BW219" s="467"/>
      <c r="BX219" s="467">
        <f t="shared" si="120"/>
        <v>56.210096249999999</v>
      </c>
      <c r="BY219" s="467">
        <f t="shared" si="121"/>
        <v>0</v>
      </c>
      <c r="BZ219" s="467"/>
      <c r="CA219" s="467">
        <f t="shared" si="122"/>
        <v>93.683493749999997</v>
      </c>
      <c r="CB219" s="467">
        <f t="shared" si="123"/>
        <v>0</v>
      </c>
      <c r="CC219" s="467"/>
      <c r="CD219" s="467">
        <f t="shared" si="124"/>
        <v>74.946794999999995</v>
      </c>
      <c r="CE219" s="467">
        <f t="shared" si="125"/>
        <v>0</v>
      </c>
      <c r="CF219" s="467"/>
      <c r="CG219" s="467">
        <f t="shared" si="126"/>
        <v>65.578445625000001</v>
      </c>
      <c r="CH219" s="467">
        <f t="shared" si="127"/>
        <v>0</v>
      </c>
      <c r="CI219" s="467"/>
      <c r="CJ219" s="467">
        <f t="shared" si="128"/>
        <v>56.210096249999999</v>
      </c>
      <c r="CK219" s="467">
        <f t="shared" si="129"/>
        <v>0</v>
      </c>
      <c r="CL219" s="467">
        <f t="shared" si="130"/>
        <v>0</v>
      </c>
      <c r="CM219" s="467">
        <f t="shared" si="131"/>
        <v>0</v>
      </c>
      <c r="CN219" s="467">
        <f t="shared" si="132"/>
        <v>0</v>
      </c>
      <c r="CO219" s="462"/>
      <c r="CP219" s="462"/>
      <c r="CQ219" s="457"/>
      <c r="CR219" s="457"/>
      <c r="CS219" s="457"/>
    </row>
    <row r="220" spans="1:97" s="472" customFormat="1" hidden="1">
      <c r="A220" s="469"/>
      <c r="B220" s="465" t="s">
        <v>359</v>
      </c>
      <c r="C220" s="466">
        <v>4.93</v>
      </c>
      <c r="D220" s="467">
        <f t="shared" si="133"/>
        <v>152.68086750000001</v>
      </c>
      <c r="E220" s="467">
        <f t="shared" si="97"/>
        <v>190.851084375</v>
      </c>
      <c r="F220" s="467"/>
      <c r="G220" s="467"/>
      <c r="H220" s="467"/>
      <c r="I220" s="467"/>
      <c r="J220" s="467"/>
      <c r="K220" s="467"/>
      <c r="L220" s="467"/>
      <c r="M220" s="467"/>
      <c r="N220" s="467"/>
      <c r="O220" s="467"/>
      <c r="P220" s="467"/>
      <c r="Q220" s="467"/>
      <c r="R220" s="467"/>
      <c r="S220" s="467"/>
      <c r="T220" s="467"/>
      <c r="U220" s="467"/>
      <c r="V220" s="467"/>
      <c r="W220" s="467"/>
      <c r="X220" s="467"/>
      <c r="Y220" s="467">
        <f t="shared" si="98"/>
        <v>76.340433750000003</v>
      </c>
      <c r="Z220" s="467">
        <f t="shared" si="99"/>
        <v>0</v>
      </c>
      <c r="AA220" s="467"/>
      <c r="AB220" s="467">
        <f t="shared" si="100"/>
        <v>61.072347000000008</v>
      </c>
      <c r="AC220" s="467">
        <f t="shared" si="101"/>
        <v>0</v>
      </c>
      <c r="AD220" s="467"/>
      <c r="AE220" s="467">
        <f t="shared" si="102"/>
        <v>53.438303624999996</v>
      </c>
      <c r="AF220" s="467">
        <f t="shared" si="103"/>
        <v>0</v>
      </c>
      <c r="AG220" s="467"/>
      <c r="AH220" s="467">
        <f t="shared" si="104"/>
        <v>45.804260249999999</v>
      </c>
      <c r="AI220" s="467">
        <f t="shared" si="105"/>
        <v>0</v>
      </c>
      <c r="AJ220" s="467"/>
      <c r="AK220" s="467">
        <f t="shared" si="106"/>
        <v>76.340433750000003</v>
      </c>
      <c r="AL220" s="467">
        <f t="shared" si="107"/>
        <v>0</v>
      </c>
      <c r="AM220" s="467"/>
      <c r="AN220" s="467">
        <f t="shared" si="108"/>
        <v>61.072347000000008</v>
      </c>
      <c r="AO220" s="467">
        <f t="shared" si="109"/>
        <v>0</v>
      </c>
      <c r="AP220" s="467"/>
      <c r="AQ220" s="467">
        <f t="shared" si="110"/>
        <v>53.438303624999996</v>
      </c>
      <c r="AR220" s="467">
        <f t="shared" si="111"/>
        <v>0</v>
      </c>
      <c r="AS220" s="467"/>
      <c r="AT220" s="467">
        <f t="shared" si="112"/>
        <v>45.804260249999999</v>
      </c>
      <c r="AU220" s="467">
        <f t="shared" si="113"/>
        <v>0</v>
      </c>
      <c r="AV220" s="467"/>
      <c r="AW220" s="467"/>
      <c r="AX220" s="467"/>
      <c r="AY220" s="467"/>
      <c r="AZ220" s="467"/>
      <c r="BA220" s="467"/>
      <c r="BB220" s="467"/>
      <c r="BC220" s="467"/>
      <c r="BD220" s="467"/>
      <c r="BE220" s="467"/>
      <c r="BF220" s="467"/>
      <c r="BG220" s="467"/>
      <c r="BH220" s="467"/>
      <c r="BI220" s="467"/>
      <c r="BJ220" s="467"/>
      <c r="BK220" s="467"/>
      <c r="BL220" s="467"/>
      <c r="BM220" s="467"/>
      <c r="BN220" s="467"/>
      <c r="BO220" s="467">
        <f t="shared" si="114"/>
        <v>95.4255421875</v>
      </c>
      <c r="BP220" s="467">
        <f t="shared" si="115"/>
        <v>0</v>
      </c>
      <c r="BQ220" s="467"/>
      <c r="BR220" s="467">
        <f t="shared" si="116"/>
        <v>76.340433750000003</v>
      </c>
      <c r="BS220" s="467">
        <f t="shared" si="117"/>
        <v>0</v>
      </c>
      <c r="BT220" s="467"/>
      <c r="BU220" s="467">
        <f t="shared" si="118"/>
        <v>66.79787953124999</v>
      </c>
      <c r="BV220" s="467">
        <f t="shared" si="119"/>
        <v>0</v>
      </c>
      <c r="BW220" s="467"/>
      <c r="BX220" s="467">
        <f t="shared" si="120"/>
        <v>57.255325312499998</v>
      </c>
      <c r="BY220" s="467">
        <f t="shared" si="121"/>
        <v>0</v>
      </c>
      <c r="BZ220" s="467"/>
      <c r="CA220" s="467">
        <f t="shared" si="122"/>
        <v>95.4255421875</v>
      </c>
      <c r="CB220" s="467">
        <f t="shared" si="123"/>
        <v>0</v>
      </c>
      <c r="CC220" s="467"/>
      <c r="CD220" s="467">
        <f t="shared" si="124"/>
        <v>76.340433750000003</v>
      </c>
      <c r="CE220" s="467">
        <f t="shared" si="125"/>
        <v>0</v>
      </c>
      <c r="CF220" s="467"/>
      <c r="CG220" s="467">
        <f t="shared" si="126"/>
        <v>66.79787953124999</v>
      </c>
      <c r="CH220" s="467">
        <f t="shared" si="127"/>
        <v>0</v>
      </c>
      <c r="CI220" s="467"/>
      <c r="CJ220" s="467">
        <f t="shared" si="128"/>
        <v>57.255325312499998</v>
      </c>
      <c r="CK220" s="467">
        <f t="shared" si="129"/>
        <v>0</v>
      </c>
      <c r="CL220" s="467">
        <f t="shared" si="130"/>
        <v>0</v>
      </c>
      <c r="CM220" s="467">
        <f t="shared" si="131"/>
        <v>0</v>
      </c>
      <c r="CN220" s="467">
        <f t="shared" si="132"/>
        <v>0</v>
      </c>
      <c r="CO220" s="462"/>
      <c r="CP220" s="462"/>
      <c r="CQ220" s="457"/>
      <c r="CR220" s="457"/>
      <c r="CS220" s="457"/>
    </row>
    <row r="221" spans="1:97" s="472" customFormat="1" hidden="1">
      <c r="A221" s="469"/>
      <c r="B221" s="465" t="s">
        <v>360</v>
      </c>
      <c r="C221" s="466">
        <v>5.03</v>
      </c>
      <c r="D221" s="467">
        <f t="shared" si="133"/>
        <v>155.77784249999999</v>
      </c>
      <c r="E221" s="467">
        <f t="shared" si="97"/>
        <v>194.722303125</v>
      </c>
      <c r="F221" s="467"/>
      <c r="G221" s="467"/>
      <c r="H221" s="467"/>
      <c r="I221" s="467"/>
      <c r="J221" s="467"/>
      <c r="K221" s="467"/>
      <c r="L221" s="467"/>
      <c r="M221" s="467"/>
      <c r="N221" s="467"/>
      <c r="O221" s="467"/>
      <c r="P221" s="467"/>
      <c r="Q221" s="467"/>
      <c r="R221" s="467"/>
      <c r="S221" s="467"/>
      <c r="T221" s="467"/>
      <c r="U221" s="467"/>
      <c r="V221" s="467"/>
      <c r="W221" s="467"/>
      <c r="X221" s="467"/>
      <c r="Y221" s="467">
        <f t="shared" si="98"/>
        <v>77.888921249999996</v>
      </c>
      <c r="Z221" s="467">
        <f t="shared" si="99"/>
        <v>0</v>
      </c>
      <c r="AA221" s="467"/>
      <c r="AB221" s="467">
        <f t="shared" si="100"/>
        <v>62.311137000000002</v>
      </c>
      <c r="AC221" s="467">
        <f t="shared" si="101"/>
        <v>0</v>
      </c>
      <c r="AD221" s="467"/>
      <c r="AE221" s="467">
        <f t="shared" si="102"/>
        <v>54.522244874999991</v>
      </c>
      <c r="AF221" s="467">
        <f t="shared" si="103"/>
        <v>0</v>
      </c>
      <c r="AG221" s="467"/>
      <c r="AH221" s="467">
        <f t="shared" si="104"/>
        <v>46.733352749999995</v>
      </c>
      <c r="AI221" s="467">
        <f t="shared" si="105"/>
        <v>0</v>
      </c>
      <c r="AJ221" s="467"/>
      <c r="AK221" s="467">
        <f t="shared" si="106"/>
        <v>77.888921249999996</v>
      </c>
      <c r="AL221" s="467">
        <f t="shared" si="107"/>
        <v>0</v>
      </c>
      <c r="AM221" s="467"/>
      <c r="AN221" s="467">
        <f t="shared" si="108"/>
        <v>62.311137000000002</v>
      </c>
      <c r="AO221" s="467">
        <f t="shared" si="109"/>
        <v>0</v>
      </c>
      <c r="AP221" s="467"/>
      <c r="AQ221" s="467">
        <f t="shared" si="110"/>
        <v>54.522244874999991</v>
      </c>
      <c r="AR221" s="467">
        <f t="shared" si="111"/>
        <v>0</v>
      </c>
      <c r="AS221" s="467"/>
      <c r="AT221" s="467">
        <f t="shared" si="112"/>
        <v>46.733352749999995</v>
      </c>
      <c r="AU221" s="467">
        <f t="shared" si="113"/>
        <v>0</v>
      </c>
      <c r="AV221" s="467"/>
      <c r="AW221" s="467"/>
      <c r="AX221" s="467"/>
      <c r="AY221" s="467"/>
      <c r="AZ221" s="467"/>
      <c r="BA221" s="467"/>
      <c r="BB221" s="467"/>
      <c r="BC221" s="467"/>
      <c r="BD221" s="467"/>
      <c r="BE221" s="467"/>
      <c r="BF221" s="467"/>
      <c r="BG221" s="467"/>
      <c r="BH221" s="467"/>
      <c r="BI221" s="467"/>
      <c r="BJ221" s="467"/>
      <c r="BK221" s="467"/>
      <c r="BL221" s="467"/>
      <c r="BM221" s="467"/>
      <c r="BN221" s="467"/>
      <c r="BO221" s="467">
        <f t="shared" si="114"/>
        <v>97.361151562499998</v>
      </c>
      <c r="BP221" s="467">
        <f t="shared" si="115"/>
        <v>0</v>
      </c>
      <c r="BQ221" s="467"/>
      <c r="BR221" s="467">
        <f t="shared" si="116"/>
        <v>77.88892125000001</v>
      </c>
      <c r="BS221" s="467">
        <f t="shared" si="117"/>
        <v>0</v>
      </c>
      <c r="BT221" s="467"/>
      <c r="BU221" s="467">
        <f t="shared" si="118"/>
        <v>68.152806093749987</v>
      </c>
      <c r="BV221" s="467">
        <f t="shared" si="119"/>
        <v>0</v>
      </c>
      <c r="BW221" s="467"/>
      <c r="BX221" s="467">
        <f t="shared" si="120"/>
        <v>58.416690937499993</v>
      </c>
      <c r="BY221" s="467">
        <f t="shared" si="121"/>
        <v>0</v>
      </c>
      <c r="BZ221" s="467"/>
      <c r="CA221" s="467">
        <f t="shared" si="122"/>
        <v>97.361151562499998</v>
      </c>
      <c r="CB221" s="467">
        <f t="shared" si="123"/>
        <v>0</v>
      </c>
      <c r="CC221" s="467"/>
      <c r="CD221" s="467">
        <f t="shared" si="124"/>
        <v>77.88892125000001</v>
      </c>
      <c r="CE221" s="467">
        <f t="shared" si="125"/>
        <v>0</v>
      </c>
      <c r="CF221" s="467"/>
      <c r="CG221" s="467">
        <f t="shared" si="126"/>
        <v>68.152806093749987</v>
      </c>
      <c r="CH221" s="467">
        <f t="shared" si="127"/>
        <v>0</v>
      </c>
      <c r="CI221" s="481"/>
      <c r="CJ221" s="467">
        <f t="shared" si="128"/>
        <v>58.416690937499993</v>
      </c>
      <c r="CK221" s="467">
        <f t="shared" si="129"/>
        <v>0</v>
      </c>
      <c r="CL221" s="467">
        <f t="shared" si="130"/>
        <v>0</v>
      </c>
      <c r="CM221" s="467">
        <f t="shared" si="131"/>
        <v>0</v>
      </c>
      <c r="CN221" s="467">
        <f t="shared" si="132"/>
        <v>0</v>
      </c>
      <c r="CO221" s="462"/>
      <c r="CP221" s="462"/>
      <c r="CQ221" s="457"/>
      <c r="CR221" s="457"/>
      <c r="CS221" s="457"/>
    </row>
    <row r="222" spans="1:97" s="472" customFormat="1" hidden="1">
      <c r="A222" s="469"/>
      <c r="B222" s="465" t="s">
        <v>361</v>
      </c>
      <c r="C222" s="466">
        <v>5.12</v>
      </c>
      <c r="D222" s="467">
        <f t="shared" si="133"/>
        <v>158.56512000000001</v>
      </c>
      <c r="E222" s="467">
        <f t="shared" si="97"/>
        <v>198.2064</v>
      </c>
      <c r="F222" s="467"/>
      <c r="G222" s="467"/>
      <c r="H222" s="467"/>
      <c r="I222" s="467"/>
      <c r="J222" s="467"/>
      <c r="K222" s="467"/>
      <c r="L222" s="467"/>
      <c r="M222" s="467"/>
      <c r="N222" s="467"/>
      <c r="O222" s="467"/>
      <c r="P222" s="467"/>
      <c r="Q222" s="467"/>
      <c r="R222" s="467"/>
      <c r="S222" s="467"/>
      <c r="T222" s="467"/>
      <c r="U222" s="467"/>
      <c r="V222" s="467"/>
      <c r="W222" s="467"/>
      <c r="X222" s="467"/>
      <c r="Y222" s="467">
        <f t="shared" si="98"/>
        <v>79.282560000000004</v>
      </c>
      <c r="Z222" s="467">
        <f t="shared" si="99"/>
        <v>0</v>
      </c>
      <c r="AA222" s="467"/>
      <c r="AB222" s="467">
        <f t="shared" si="100"/>
        <v>63.426048000000009</v>
      </c>
      <c r="AC222" s="467">
        <f t="shared" si="101"/>
        <v>0</v>
      </c>
      <c r="AD222" s="467"/>
      <c r="AE222" s="467">
        <f t="shared" si="102"/>
        <v>55.497791999999997</v>
      </c>
      <c r="AF222" s="467">
        <f t="shared" si="103"/>
        <v>0</v>
      </c>
      <c r="AG222" s="467"/>
      <c r="AH222" s="467">
        <f t="shared" si="104"/>
        <v>47.569535999999999</v>
      </c>
      <c r="AI222" s="467">
        <f t="shared" si="105"/>
        <v>0</v>
      </c>
      <c r="AJ222" s="467"/>
      <c r="AK222" s="467">
        <f t="shared" si="106"/>
        <v>79.282560000000004</v>
      </c>
      <c r="AL222" s="467">
        <f t="shared" si="107"/>
        <v>0</v>
      </c>
      <c r="AM222" s="467"/>
      <c r="AN222" s="467">
        <f t="shared" si="108"/>
        <v>63.426048000000009</v>
      </c>
      <c r="AO222" s="467">
        <f t="shared" si="109"/>
        <v>0</v>
      </c>
      <c r="AP222" s="467"/>
      <c r="AQ222" s="467">
        <f t="shared" si="110"/>
        <v>55.497791999999997</v>
      </c>
      <c r="AR222" s="467">
        <f t="shared" si="111"/>
        <v>0</v>
      </c>
      <c r="AS222" s="467"/>
      <c r="AT222" s="467">
        <f t="shared" si="112"/>
        <v>47.569535999999999</v>
      </c>
      <c r="AU222" s="467">
        <f t="shared" si="113"/>
        <v>0</v>
      </c>
      <c r="AV222" s="467"/>
      <c r="AW222" s="467"/>
      <c r="AX222" s="467"/>
      <c r="AY222" s="467"/>
      <c r="AZ222" s="467"/>
      <c r="BA222" s="467"/>
      <c r="BB222" s="467"/>
      <c r="BC222" s="467"/>
      <c r="BD222" s="467"/>
      <c r="BE222" s="467"/>
      <c r="BF222" s="467"/>
      <c r="BG222" s="467"/>
      <c r="BH222" s="467"/>
      <c r="BI222" s="467"/>
      <c r="BJ222" s="467"/>
      <c r="BK222" s="467"/>
      <c r="BL222" s="467"/>
      <c r="BM222" s="467"/>
      <c r="BN222" s="467"/>
      <c r="BO222" s="467">
        <f t="shared" si="114"/>
        <v>99.103200000000001</v>
      </c>
      <c r="BP222" s="467">
        <f t="shared" si="115"/>
        <v>0</v>
      </c>
      <c r="BQ222" s="467"/>
      <c r="BR222" s="467">
        <f t="shared" si="116"/>
        <v>79.282560000000004</v>
      </c>
      <c r="BS222" s="467">
        <f t="shared" si="117"/>
        <v>0</v>
      </c>
      <c r="BT222" s="467"/>
      <c r="BU222" s="467">
        <f t="shared" si="118"/>
        <v>69.372239999999991</v>
      </c>
      <c r="BV222" s="467">
        <f t="shared" si="119"/>
        <v>0</v>
      </c>
      <c r="BW222" s="467"/>
      <c r="BX222" s="467">
        <f t="shared" si="120"/>
        <v>59.461919999999999</v>
      </c>
      <c r="BY222" s="467">
        <f t="shared" si="121"/>
        <v>0</v>
      </c>
      <c r="BZ222" s="467"/>
      <c r="CA222" s="467">
        <f t="shared" si="122"/>
        <v>99.103200000000001</v>
      </c>
      <c r="CB222" s="467">
        <f t="shared" si="123"/>
        <v>0</v>
      </c>
      <c r="CC222" s="467"/>
      <c r="CD222" s="467">
        <f t="shared" si="124"/>
        <v>79.282560000000004</v>
      </c>
      <c r="CE222" s="467">
        <f t="shared" si="125"/>
        <v>0</v>
      </c>
      <c r="CF222" s="467"/>
      <c r="CG222" s="467">
        <f t="shared" si="126"/>
        <v>69.372239999999991</v>
      </c>
      <c r="CH222" s="467">
        <f t="shared" si="127"/>
        <v>0</v>
      </c>
      <c r="CI222" s="467"/>
      <c r="CJ222" s="467">
        <f t="shared" si="128"/>
        <v>59.461919999999999</v>
      </c>
      <c r="CK222" s="467">
        <f t="shared" si="129"/>
        <v>0</v>
      </c>
      <c r="CL222" s="467">
        <f t="shared" si="130"/>
        <v>0</v>
      </c>
      <c r="CM222" s="467">
        <f t="shared" si="131"/>
        <v>0</v>
      </c>
      <c r="CN222" s="467">
        <f t="shared" si="132"/>
        <v>0</v>
      </c>
      <c r="CO222" s="462"/>
      <c r="CP222" s="462"/>
      <c r="CQ222" s="457"/>
      <c r="CR222" s="457"/>
      <c r="CS222" s="457"/>
    </row>
    <row r="223" spans="1:97" s="472" customFormat="1" hidden="1">
      <c r="A223" s="469"/>
      <c r="B223" s="465" t="s">
        <v>345</v>
      </c>
      <c r="C223" s="466">
        <v>5.21</v>
      </c>
      <c r="D223" s="467">
        <f t="shared" si="133"/>
        <v>161.3523975</v>
      </c>
      <c r="E223" s="467">
        <f t="shared" si="97"/>
        <v>201.69049687500001</v>
      </c>
      <c r="F223" s="467"/>
      <c r="G223" s="467"/>
      <c r="H223" s="467"/>
      <c r="I223" s="467"/>
      <c r="J223" s="467"/>
      <c r="K223" s="467"/>
      <c r="L223" s="467"/>
      <c r="M223" s="467"/>
      <c r="N223" s="467"/>
      <c r="O223" s="467"/>
      <c r="P223" s="467"/>
      <c r="Q223" s="467"/>
      <c r="R223" s="467"/>
      <c r="S223" s="467"/>
      <c r="T223" s="467"/>
      <c r="U223" s="467"/>
      <c r="V223" s="467"/>
      <c r="W223" s="467"/>
      <c r="X223" s="467"/>
      <c r="Y223" s="467">
        <f t="shared" si="98"/>
        <v>80.676198749999998</v>
      </c>
      <c r="Z223" s="467">
        <f t="shared" si="99"/>
        <v>0</v>
      </c>
      <c r="AA223" s="467"/>
      <c r="AB223" s="467">
        <f t="shared" si="100"/>
        <v>64.540959000000001</v>
      </c>
      <c r="AC223" s="467">
        <f t="shared" si="101"/>
        <v>0</v>
      </c>
      <c r="AD223" s="467"/>
      <c r="AE223" s="467">
        <f t="shared" si="102"/>
        <v>56.473339124999995</v>
      </c>
      <c r="AF223" s="467">
        <f t="shared" si="103"/>
        <v>0</v>
      </c>
      <c r="AG223" s="467"/>
      <c r="AH223" s="467">
        <f t="shared" si="104"/>
        <v>48.405719249999997</v>
      </c>
      <c r="AI223" s="467">
        <f t="shared" si="105"/>
        <v>0</v>
      </c>
      <c r="AJ223" s="467"/>
      <c r="AK223" s="467">
        <f t="shared" si="106"/>
        <v>80.676198749999998</v>
      </c>
      <c r="AL223" s="467">
        <f t="shared" si="107"/>
        <v>0</v>
      </c>
      <c r="AM223" s="467"/>
      <c r="AN223" s="467">
        <f t="shared" si="108"/>
        <v>64.540959000000001</v>
      </c>
      <c r="AO223" s="467">
        <f t="shared" si="109"/>
        <v>0</v>
      </c>
      <c r="AP223" s="467"/>
      <c r="AQ223" s="467">
        <f t="shared" si="110"/>
        <v>56.473339124999995</v>
      </c>
      <c r="AR223" s="467">
        <f t="shared" si="111"/>
        <v>0</v>
      </c>
      <c r="AS223" s="467"/>
      <c r="AT223" s="467">
        <f t="shared" si="112"/>
        <v>48.405719249999997</v>
      </c>
      <c r="AU223" s="467">
        <f t="shared" si="113"/>
        <v>0</v>
      </c>
      <c r="AV223" s="467"/>
      <c r="AW223" s="467"/>
      <c r="AX223" s="467"/>
      <c r="AY223" s="467"/>
      <c r="AZ223" s="467"/>
      <c r="BA223" s="467"/>
      <c r="BB223" s="467"/>
      <c r="BC223" s="467"/>
      <c r="BD223" s="467"/>
      <c r="BE223" s="467"/>
      <c r="BF223" s="467"/>
      <c r="BG223" s="467"/>
      <c r="BH223" s="467"/>
      <c r="BI223" s="467"/>
      <c r="BJ223" s="467"/>
      <c r="BK223" s="467"/>
      <c r="BL223" s="467"/>
      <c r="BM223" s="467"/>
      <c r="BN223" s="467"/>
      <c r="BO223" s="467">
        <f t="shared" si="114"/>
        <v>100.8452484375</v>
      </c>
      <c r="BP223" s="467">
        <f t="shared" si="115"/>
        <v>0</v>
      </c>
      <c r="BQ223" s="467"/>
      <c r="BR223" s="467">
        <f t="shared" si="116"/>
        <v>80.676198750000012</v>
      </c>
      <c r="BS223" s="467">
        <f t="shared" si="117"/>
        <v>0</v>
      </c>
      <c r="BT223" s="467"/>
      <c r="BU223" s="467">
        <f t="shared" si="118"/>
        <v>70.591673906249994</v>
      </c>
      <c r="BV223" s="467">
        <f t="shared" si="119"/>
        <v>0</v>
      </c>
      <c r="BW223" s="467"/>
      <c r="BX223" s="467">
        <f t="shared" si="120"/>
        <v>60.507149062499998</v>
      </c>
      <c r="BY223" s="467">
        <f t="shared" si="121"/>
        <v>0</v>
      </c>
      <c r="BZ223" s="467"/>
      <c r="CA223" s="467">
        <f t="shared" si="122"/>
        <v>100.8452484375</v>
      </c>
      <c r="CB223" s="467">
        <f t="shared" si="123"/>
        <v>0</v>
      </c>
      <c r="CC223" s="467"/>
      <c r="CD223" s="467">
        <f t="shared" si="124"/>
        <v>80.676198750000012</v>
      </c>
      <c r="CE223" s="467">
        <f t="shared" si="125"/>
        <v>0</v>
      </c>
      <c r="CF223" s="467"/>
      <c r="CG223" s="467">
        <f t="shared" si="126"/>
        <v>70.591673906249994</v>
      </c>
      <c r="CH223" s="467">
        <f t="shared" si="127"/>
        <v>0</v>
      </c>
      <c r="CI223" s="467"/>
      <c r="CJ223" s="467">
        <f t="shared" si="128"/>
        <v>60.507149062499998</v>
      </c>
      <c r="CK223" s="467">
        <f t="shared" si="129"/>
        <v>0</v>
      </c>
      <c r="CL223" s="467">
        <f t="shared" si="130"/>
        <v>0</v>
      </c>
      <c r="CM223" s="467">
        <f t="shared" si="131"/>
        <v>0</v>
      </c>
      <c r="CN223" s="467">
        <f t="shared" si="132"/>
        <v>0</v>
      </c>
      <c r="CO223" s="462"/>
      <c r="CP223" s="462"/>
      <c r="CQ223" s="457"/>
      <c r="CR223" s="457"/>
      <c r="CS223" s="457"/>
    </row>
    <row r="224" spans="1:97" s="472" customFormat="1" hidden="1">
      <c r="A224" s="480"/>
      <c r="B224" s="465" t="s">
        <v>362</v>
      </c>
      <c r="C224" s="466">
        <v>5.31</v>
      </c>
      <c r="D224" s="467">
        <f t="shared" si="133"/>
        <v>164.44937250000001</v>
      </c>
      <c r="E224" s="467">
        <f t="shared" si="97"/>
        <v>205.56171562500001</v>
      </c>
      <c r="F224" s="467"/>
      <c r="G224" s="467"/>
      <c r="H224" s="467"/>
      <c r="I224" s="467"/>
      <c r="J224" s="467"/>
      <c r="K224" s="467"/>
      <c r="L224" s="467"/>
      <c r="M224" s="467"/>
      <c r="N224" s="467"/>
      <c r="O224" s="467"/>
      <c r="P224" s="467"/>
      <c r="Q224" s="467"/>
      <c r="R224" s="467"/>
      <c r="S224" s="467"/>
      <c r="T224" s="467"/>
      <c r="U224" s="467"/>
      <c r="V224" s="467"/>
      <c r="W224" s="467"/>
      <c r="X224" s="467"/>
      <c r="Y224" s="467">
        <f t="shared" si="98"/>
        <v>82.224686250000005</v>
      </c>
      <c r="Z224" s="467">
        <f t="shared" si="99"/>
        <v>0</v>
      </c>
      <c r="AA224" s="467"/>
      <c r="AB224" s="467">
        <f t="shared" si="100"/>
        <v>65.77974900000001</v>
      </c>
      <c r="AC224" s="467">
        <f t="shared" si="101"/>
        <v>0</v>
      </c>
      <c r="AD224" s="467"/>
      <c r="AE224" s="467">
        <f t="shared" si="102"/>
        <v>57.557280374999998</v>
      </c>
      <c r="AF224" s="467">
        <f t="shared" si="103"/>
        <v>0</v>
      </c>
      <c r="AG224" s="467"/>
      <c r="AH224" s="467">
        <f t="shared" si="104"/>
        <v>49.33481175</v>
      </c>
      <c r="AI224" s="467">
        <f t="shared" si="105"/>
        <v>0</v>
      </c>
      <c r="AJ224" s="467"/>
      <c r="AK224" s="467">
        <f t="shared" si="106"/>
        <v>82.224686250000005</v>
      </c>
      <c r="AL224" s="467">
        <f t="shared" si="107"/>
        <v>0</v>
      </c>
      <c r="AM224" s="467"/>
      <c r="AN224" s="467">
        <f t="shared" si="108"/>
        <v>65.77974900000001</v>
      </c>
      <c r="AO224" s="467">
        <f t="shared" si="109"/>
        <v>0</v>
      </c>
      <c r="AP224" s="467"/>
      <c r="AQ224" s="467">
        <f t="shared" si="110"/>
        <v>57.557280374999998</v>
      </c>
      <c r="AR224" s="467">
        <f t="shared" si="111"/>
        <v>0</v>
      </c>
      <c r="AS224" s="467"/>
      <c r="AT224" s="467">
        <f t="shared" si="112"/>
        <v>49.33481175</v>
      </c>
      <c r="AU224" s="467">
        <f t="shared" si="113"/>
        <v>0</v>
      </c>
      <c r="AV224" s="467"/>
      <c r="AW224" s="467"/>
      <c r="AX224" s="467"/>
      <c r="AY224" s="467"/>
      <c r="AZ224" s="467"/>
      <c r="BA224" s="467"/>
      <c r="BB224" s="467"/>
      <c r="BC224" s="467"/>
      <c r="BD224" s="467"/>
      <c r="BE224" s="467"/>
      <c r="BF224" s="467"/>
      <c r="BG224" s="467"/>
      <c r="BH224" s="467"/>
      <c r="BI224" s="467"/>
      <c r="BJ224" s="467"/>
      <c r="BK224" s="467"/>
      <c r="BL224" s="467"/>
      <c r="BM224" s="467"/>
      <c r="BN224" s="467"/>
      <c r="BO224" s="467">
        <f t="shared" si="114"/>
        <v>102.7808578125</v>
      </c>
      <c r="BP224" s="467">
        <f t="shared" si="115"/>
        <v>0</v>
      </c>
      <c r="BQ224" s="467"/>
      <c r="BR224" s="467">
        <f t="shared" si="116"/>
        <v>82.224686250000005</v>
      </c>
      <c r="BS224" s="467">
        <f t="shared" si="117"/>
        <v>0</v>
      </c>
      <c r="BT224" s="467"/>
      <c r="BU224" s="467">
        <f t="shared" si="118"/>
        <v>71.946600468749992</v>
      </c>
      <c r="BV224" s="467">
        <f t="shared" si="119"/>
        <v>0</v>
      </c>
      <c r="BW224" s="467"/>
      <c r="BX224" s="467">
        <f t="shared" si="120"/>
        <v>61.6685146875</v>
      </c>
      <c r="BY224" s="467">
        <f t="shared" si="121"/>
        <v>0</v>
      </c>
      <c r="BZ224" s="467"/>
      <c r="CA224" s="467">
        <f t="shared" si="122"/>
        <v>102.7808578125</v>
      </c>
      <c r="CB224" s="467">
        <f t="shared" si="123"/>
        <v>0</v>
      </c>
      <c r="CC224" s="467"/>
      <c r="CD224" s="467">
        <f t="shared" si="124"/>
        <v>82.224686250000005</v>
      </c>
      <c r="CE224" s="467">
        <f t="shared" si="125"/>
        <v>0</v>
      </c>
      <c r="CF224" s="467"/>
      <c r="CG224" s="467">
        <f t="shared" si="126"/>
        <v>71.946600468749992</v>
      </c>
      <c r="CH224" s="467">
        <f t="shared" si="127"/>
        <v>0</v>
      </c>
      <c r="CI224" s="467"/>
      <c r="CJ224" s="467">
        <f t="shared" si="128"/>
        <v>61.6685146875</v>
      </c>
      <c r="CK224" s="467">
        <f t="shared" si="129"/>
        <v>0</v>
      </c>
      <c r="CL224" s="467">
        <f t="shared" si="130"/>
        <v>0</v>
      </c>
      <c r="CM224" s="467">
        <f t="shared" si="131"/>
        <v>0</v>
      </c>
      <c r="CN224" s="467">
        <f t="shared" si="132"/>
        <v>0</v>
      </c>
      <c r="CO224" s="462"/>
      <c r="CP224" s="462"/>
      <c r="CQ224" s="457"/>
      <c r="CR224" s="457"/>
      <c r="CS224" s="457"/>
    </row>
    <row r="225" spans="1:97" s="463" customFormat="1">
      <c r="A225" s="464"/>
      <c r="B225" s="465" t="s">
        <v>353</v>
      </c>
      <c r="C225" s="466">
        <v>4.28</v>
      </c>
      <c r="D225" s="467">
        <f>(C225*17697)*2/1000</f>
        <v>151.48632000000001</v>
      </c>
      <c r="E225" s="467">
        <f>D225*2</f>
        <v>302.97264000000001</v>
      </c>
      <c r="F225" s="467"/>
      <c r="G225" s="467"/>
      <c r="H225" s="467"/>
      <c r="I225" s="467"/>
      <c r="J225" s="467"/>
      <c r="K225" s="467"/>
      <c r="L225" s="467"/>
      <c r="M225" s="467"/>
      <c r="N225" s="467"/>
      <c r="O225" s="467"/>
      <c r="P225" s="467"/>
      <c r="Q225" s="467"/>
      <c r="R225" s="467"/>
      <c r="S225" s="467"/>
      <c r="T225" s="467"/>
      <c r="U225" s="467"/>
      <c r="V225" s="467"/>
      <c r="W225" s="467"/>
      <c r="X225" s="467"/>
      <c r="Y225" s="467">
        <f t="shared" si="98"/>
        <v>75.743160000000003</v>
      </c>
      <c r="Z225" s="467">
        <f t="shared" si="99"/>
        <v>0</v>
      </c>
      <c r="AA225" s="467"/>
      <c r="AB225" s="467">
        <f t="shared" si="100"/>
        <v>60.594528000000004</v>
      </c>
      <c r="AC225" s="467">
        <f t="shared" si="101"/>
        <v>0</v>
      </c>
      <c r="AD225" s="467"/>
      <c r="AE225" s="467">
        <f t="shared" si="102"/>
        <v>53.020212000000001</v>
      </c>
      <c r="AF225" s="467">
        <f t="shared" si="103"/>
        <v>0</v>
      </c>
      <c r="AG225" s="467"/>
      <c r="AH225" s="467">
        <f t="shared" si="104"/>
        <v>45.445895999999998</v>
      </c>
      <c r="AI225" s="467">
        <f t="shared" si="105"/>
        <v>0</v>
      </c>
      <c r="AJ225" s="467"/>
      <c r="AK225" s="467">
        <f t="shared" si="106"/>
        <v>75.743160000000003</v>
      </c>
      <c r="AL225" s="467">
        <f t="shared" si="107"/>
        <v>0</v>
      </c>
      <c r="AM225" s="467"/>
      <c r="AN225" s="467">
        <f t="shared" si="108"/>
        <v>60.594528000000004</v>
      </c>
      <c r="AO225" s="467">
        <f t="shared" si="109"/>
        <v>0</v>
      </c>
      <c r="AP225" s="467"/>
      <c r="AQ225" s="467">
        <f t="shared" si="110"/>
        <v>53.020212000000001</v>
      </c>
      <c r="AR225" s="467">
        <f t="shared" si="111"/>
        <v>0</v>
      </c>
      <c r="AS225" s="467"/>
      <c r="AT225" s="467">
        <f t="shared" si="112"/>
        <v>45.445895999999998</v>
      </c>
      <c r="AU225" s="467">
        <f t="shared" si="113"/>
        <v>0</v>
      </c>
      <c r="AV225" s="467"/>
      <c r="AW225" s="467"/>
      <c r="AX225" s="467"/>
      <c r="AY225" s="467"/>
      <c r="AZ225" s="467"/>
      <c r="BA225" s="467"/>
      <c r="BB225" s="467"/>
      <c r="BC225" s="467"/>
      <c r="BD225" s="467"/>
      <c r="BE225" s="467"/>
      <c r="BF225" s="467"/>
      <c r="BG225" s="467"/>
      <c r="BH225" s="467"/>
      <c r="BI225" s="467"/>
      <c r="BJ225" s="467"/>
      <c r="BK225" s="467"/>
      <c r="BL225" s="467"/>
      <c r="BM225" s="467"/>
      <c r="BN225" s="467"/>
      <c r="BO225" s="467">
        <f t="shared" si="114"/>
        <v>151.48632000000001</v>
      </c>
      <c r="BP225" s="467">
        <f t="shared" si="115"/>
        <v>0</v>
      </c>
      <c r="BQ225" s="467"/>
      <c r="BR225" s="467">
        <f t="shared" si="116"/>
        <v>121.18905600000001</v>
      </c>
      <c r="BS225" s="467">
        <f t="shared" si="117"/>
        <v>0</v>
      </c>
      <c r="BT225" s="467"/>
      <c r="BU225" s="467">
        <f t="shared" si="118"/>
        <v>106.040424</v>
      </c>
      <c r="BV225" s="467">
        <f t="shared" si="119"/>
        <v>0</v>
      </c>
      <c r="BW225" s="467"/>
      <c r="BX225" s="467">
        <f t="shared" si="120"/>
        <v>90.891791999999995</v>
      </c>
      <c r="BY225" s="467">
        <f t="shared" si="121"/>
        <v>0</v>
      </c>
      <c r="BZ225" s="467"/>
      <c r="CA225" s="467">
        <f t="shared" si="122"/>
        <v>151.48632000000001</v>
      </c>
      <c r="CB225" s="467">
        <f t="shared" si="123"/>
        <v>0</v>
      </c>
      <c r="CC225" s="467"/>
      <c r="CD225" s="467">
        <f t="shared" si="124"/>
        <v>121.18905600000001</v>
      </c>
      <c r="CE225" s="467">
        <f t="shared" si="125"/>
        <v>0</v>
      </c>
      <c r="CF225" s="467"/>
      <c r="CG225" s="467">
        <f t="shared" si="126"/>
        <v>106.040424</v>
      </c>
      <c r="CH225" s="467">
        <f t="shared" si="127"/>
        <v>0</v>
      </c>
      <c r="CI225" s="467"/>
      <c r="CJ225" s="467">
        <f t="shared" si="128"/>
        <v>90.891791999999995</v>
      </c>
      <c r="CK225" s="467">
        <f t="shared" si="129"/>
        <v>0</v>
      </c>
      <c r="CL225" s="467">
        <f t="shared" si="130"/>
        <v>0</v>
      </c>
      <c r="CM225" s="467">
        <f t="shared" si="131"/>
        <v>0</v>
      </c>
      <c r="CN225" s="467">
        <f t="shared" si="132"/>
        <v>0</v>
      </c>
      <c r="CO225" s="462"/>
      <c r="CP225" s="462"/>
      <c r="CQ225" s="457"/>
      <c r="CR225" s="457"/>
      <c r="CS225" s="457"/>
    </row>
    <row r="226" spans="1:97" s="463" customFormat="1">
      <c r="A226" s="469"/>
      <c r="B226" s="465" t="s">
        <v>354</v>
      </c>
      <c r="C226" s="466">
        <v>4.37</v>
      </c>
      <c r="D226" s="467">
        <f>(C226*17697)*2/1000</f>
        <v>154.67178000000001</v>
      </c>
      <c r="E226" s="467">
        <f>D226*2</f>
        <v>309.34356000000002</v>
      </c>
      <c r="F226" s="467"/>
      <c r="G226" s="467"/>
      <c r="H226" s="467"/>
      <c r="I226" s="467"/>
      <c r="J226" s="467"/>
      <c r="K226" s="467"/>
      <c r="L226" s="467"/>
      <c r="M226" s="467"/>
      <c r="N226" s="467"/>
      <c r="O226" s="467"/>
      <c r="P226" s="467"/>
      <c r="Q226" s="467"/>
      <c r="R226" s="467"/>
      <c r="S226" s="467"/>
      <c r="T226" s="467"/>
      <c r="U226" s="467"/>
      <c r="V226" s="467"/>
      <c r="W226" s="467"/>
      <c r="X226" s="467"/>
      <c r="Y226" s="467">
        <f t="shared" si="98"/>
        <v>77.335890000000006</v>
      </c>
      <c r="Z226" s="467">
        <f t="shared" si="99"/>
        <v>0</v>
      </c>
      <c r="AA226" s="467"/>
      <c r="AB226" s="467">
        <f t="shared" si="100"/>
        <v>61.868712000000009</v>
      </c>
      <c r="AC226" s="467">
        <f t="shared" si="101"/>
        <v>0</v>
      </c>
      <c r="AD226" s="467"/>
      <c r="AE226" s="467">
        <f t="shared" si="102"/>
        <v>54.135123</v>
      </c>
      <c r="AF226" s="467">
        <f t="shared" si="103"/>
        <v>0</v>
      </c>
      <c r="AG226" s="467"/>
      <c r="AH226" s="467">
        <f t="shared" si="104"/>
        <v>46.401534000000005</v>
      </c>
      <c r="AI226" s="467">
        <f t="shared" si="105"/>
        <v>0</v>
      </c>
      <c r="AJ226" s="467"/>
      <c r="AK226" s="467">
        <f t="shared" si="106"/>
        <v>77.335890000000006</v>
      </c>
      <c r="AL226" s="467">
        <f t="shared" si="107"/>
        <v>0</v>
      </c>
      <c r="AM226" s="467"/>
      <c r="AN226" s="467">
        <f t="shared" si="108"/>
        <v>61.868712000000009</v>
      </c>
      <c r="AO226" s="467">
        <f t="shared" si="109"/>
        <v>0</v>
      </c>
      <c r="AP226" s="467"/>
      <c r="AQ226" s="467">
        <f t="shared" si="110"/>
        <v>54.135123</v>
      </c>
      <c r="AR226" s="467">
        <f t="shared" si="111"/>
        <v>0</v>
      </c>
      <c r="AS226" s="467"/>
      <c r="AT226" s="467">
        <f t="shared" si="112"/>
        <v>46.401534000000005</v>
      </c>
      <c r="AU226" s="467">
        <f t="shared" si="113"/>
        <v>0</v>
      </c>
      <c r="AV226" s="467"/>
      <c r="AW226" s="467"/>
      <c r="AX226" s="467"/>
      <c r="AY226" s="467"/>
      <c r="AZ226" s="467"/>
      <c r="BA226" s="467"/>
      <c r="BB226" s="467"/>
      <c r="BC226" s="467"/>
      <c r="BD226" s="467"/>
      <c r="BE226" s="467"/>
      <c r="BF226" s="467"/>
      <c r="BG226" s="467"/>
      <c r="BH226" s="467"/>
      <c r="BI226" s="467"/>
      <c r="BJ226" s="467"/>
      <c r="BK226" s="467"/>
      <c r="BL226" s="467"/>
      <c r="BM226" s="467"/>
      <c r="BN226" s="467"/>
      <c r="BO226" s="467">
        <f t="shared" si="114"/>
        <v>154.67178000000001</v>
      </c>
      <c r="BP226" s="467">
        <f t="shared" si="115"/>
        <v>0</v>
      </c>
      <c r="BQ226" s="467"/>
      <c r="BR226" s="467">
        <f t="shared" si="116"/>
        <v>123.73742400000002</v>
      </c>
      <c r="BS226" s="467">
        <f t="shared" si="117"/>
        <v>0</v>
      </c>
      <c r="BT226" s="467"/>
      <c r="BU226" s="467">
        <f t="shared" si="118"/>
        <v>108.270246</v>
      </c>
      <c r="BV226" s="467">
        <f t="shared" si="119"/>
        <v>0</v>
      </c>
      <c r="BW226" s="467"/>
      <c r="BX226" s="467">
        <f t="shared" si="120"/>
        <v>92.80306800000001</v>
      </c>
      <c r="BY226" s="467">
        <f t="shared" si="121"/>
        <v>0</v>
      </c>
      <c r="BZ226" s="467"/>
      <c r="CA226" s="467">
        <f t="shared" si="122"/>
        <v>154.67178000000001</v>
      </c>
      <c r="CB226" s="467">
        <f t="shared" si="123"/>
        <v>0</v>
      </c>
      <c r="CC226" s="467"/>
      <c r="CD226" s="467">
        <f t="shared" si="124"/>
        <v>123.73742400000002</v>
      </c>
      <c r="CE226" s="467">
        <f t="shared" si="125"/>
        <v>0</v>
      </c>
      <c r="CF226" s="467"/>
      <c r="CG226" s="467">
        <f t="shared" si="126"/>
        <v>108.270246</v>
      </c>
      <c r="CH226" s="467">
        <f t="shared" si="127"/>
        <v>0</v>
      </c>
      <c r="CI226" s="467"/>
      <c r="CJ226" s="467">
        <f t="shared" si="128"/>
        <v>92.80306800000001</v>
      </c>
      <c r="CK226" s="467">
        <f t="shared" si="129"/>
        <v>0</v>
      </c>
      <c r="CL226" s="467">
        <f t="shared" si="130"/>
        <v>0</v>
      </c>
      <c r="CM226" s="467">
        <f t="shared" si="131"/>
        <v>0</v>
      </c>
      <c r="CN226" s="467">
        <f t="shared" si="132"/>
        <v>0</v>
      </c>
      <c r="CO226" s="462"/>
      <c r="CP226" s="462"/>
      <c r="CQ226" s="457"/>
      <c r="CR226" s="457"/>
      <c r="CS226" s="457"/>
    </row>
    <row r="227" spans="1:97" s="463" customFormat="1">
      <c r="A227" s="469"/>
      <c r="B227" s="465" t="s">
        <v>355</v>
      </c>
      <c r="C227" s="466">
        <v>4.45</v>
      </c>
      <c r="D227" s="467">
        <f t="shared" ref="D227:D235" si="134">(C227*17697)*2/1000</f>
        <v>157.50330000000002</v>
      </c>
      <c r="E227" s="467">
        <f t="shared" ref="E227:E235" si="135">D227*2</f>
        <v>315.00660000000005</v>
      </c>
      <c r="F227" s="467"/>
      <c r="G227" s="467"/>
      <c r="H227" s="467"/>
      <c r="I227" s="467"/>
      <c r="J227" s="467"/>
      <c r="K227" s="467"/>
      <c r="L227" s="467"/>
      <c r="M227" s="467"/>
      <c r="N227" s="467"/>
      <c r="O227" s="467"/>
      <c r="P227" s="467"/>
      <c r="Q227" s="467"/>
      <c r="R227" s="467"/>
      <c r="S227" s="467"/>
      <c r="T227" s="467"/>
      <c r="U227" s="467"/>
      <c r="V227" s="467"/>
      <c r="W227" s="467"/>
      <c r="X227" s="467"/>
      <c r="Y227" s="467">
        <f t="shared" si="98"/>
        <v>78.751650000000012</v>
      </c>
      <c r="Z227" s="467">
        <f t="shared" si="99"/>
        <v>0</v>
      </c>
      <c r="AA227" s="467"/>
      <c r="AB227" s="467">
        <f t="shared" si="100"/>
        <v>63.001320000000014</v>
      </c>
      <c r="AC227" s="467">
        <f t="shared" si="101"/>
        <v>0</v>
      </c>
      <c r="AD227" s="467"/>
      <c r="AE227" s="467">
        <f t="shared" si="102"/>
        <v>55.126155000000004</v>
      </c>
      <c r="AF227" s="467">
        <f t="shared" si="103"/>
        <v>0</v>
      </c>
      <c r="AG227" s="467"/>
      <c r="AH227" s="467">
        <f t="shared" si="104"/>
        <v>47.250990000000009</v>
      </c>
      <c r="AI227" s="467">
        <f t="shared" si="105"/>
        <v>0</v>
      </c>
      <c r="AJ227" s="467"/>
      <c r="AK227" s="467">
        <f t="shared" si="106"/>
        <v>78.751650000000012</v>
      </c>
      <c r="AL227" s="467">
        <f t="shared" si="107"/>
        <v>0</v>
      </c>
      <c r="AM227" s="467"/>
      <c r="AN227" s="467">
        <f t="shared" si="108"/>
        <v>63.001320000000014</v>
      </c>
      <c r="AO227" s="467">
        <f t="shared" si="109"/>
        <v>0</v>
      </c>
      <c r="AP227" s="467"/>
      <c r="AQ227" s="467">
        <f t="shared" si="110"/>
        <v>55.126155000000004</v>
      </c>
      <c r="AR227" s="467">
        <f t="shared" si="111"/>
        <v>0</v>
      </c>
      <c r="AS227" s="467"/>
      <c r="AT227" s="467">
        <f t="shared" si="112"/>
        <v>47.250990000000009</v>
      </c>
      <c r="AU227" s="467">
        <f t="shared" si="113"/>
        <v>0</v>
      </c>
      <c r="AV227" s="467"/>
      <c r="AW227" s="467"/>
      <c r="AX227" s="467"/>
      <c r="AY227" s="467"/>
      <c r="AZ227" s="467"/>
      <c r="BA227" s="467"/>
      <c r="BB227" s="467"/>
      <c r="BC227" s="467"/>
      <c r="BD227" s="467"/>
      <c r="BE227" s="467"/>
      <c r="BF227" s="467"/>
      <c r="BG227" s="467"/>
      <c r="BH227" s="467"/>
      <c r="BI227" s="467"/>
      <c r="BJ227" s="467"/>
      <c r="BK227" s="467"/>
      <c r="BL227" s="467"/>
      <c r="BM227" s="467"/>
      <c r="BN227" s="467"/>
      <c r="BO227" s="467">
        <f t="shared" si="114"/>
        <v>157.50330000000002</v>
      </c>
      <c r="BP227" s="467">
        <f t="shared" si="115"/>
        <v>0</v>
      </c>
      <c r="BQ227" s="467"/>
      <c r="BR227" s="467">
        <f t="shared" si="116"/>
        <v>126.00264000000003</v>
      </c>
      <c r="BS227" s="467">
        <f t="shared" si="117"/>
        <v>0</v>
      </c>
      <c r="BT227" s="467"/>
      <c r="BU227" s="467">
        <f t="shared" si="118"/>
        <v>110.25231000000001</v>
      </c>
      <c r="BV227" s="467">
        <f t="shared" si="119"/>
        <v>0</v>
      </c>
      <c r="BW227" s="467"/>
      <c r="BX227" s="467">
        <f t="shared" si="120"/>
        <v>94.501980000000017</v>
      </c>
      <c r="BY227" s="467">
        <f t="shared" si="121"/>
        <v>0</v>
      </c>
      <c r="BZ227" s="467"/>
      <c r="CA227" s="467">
        <f t="shared" si="122"/>
        <v>157.50330000000002</v>
      </c>
      <c r="CB227" s="467">
        <f t="shared" si="123"/>
        <v>0</v>
      </c>
      <c r="CC227" s="467"/>
      <c r="CD227" s="467">
        <f t="shared" si="124"/>
        <v>126.00264000000003</v>
      </c>
      <c r="CE227" s="467">
        <f t="shared" si="125"/>
        <v>0</v>
      </c>
      <c r="CF227" s="467"/>
      <c r="CG227" s="467">
        <f t="shared" si="126"/>
        <v>110.25231000000001</v>
      </c>
      <c r="CH227" s="467">
        <f t="shared" si="127"/>
        <v>0</v>
      </c>
      <c r="CI227" s="467"/>
      <c r="CJ227" s="467">
        <f t="shared" si="128"/>
        <v>94.501980000000017</v>
      </c>
      <c r="CK227" s="467">
        <f t="shared" si="129"/>
        <v>0</v>
      </c>
      <c r="CL227" s="467">
        <f t="shared" si="130"/>
        <v>0</v>
      </c>
      <c r="CM227" s="467">
        <f t="shared" si="131"/>
        <v>0</v>
      </c>
      <c r="CN227" s="467">
        <f t="shared" si="132"/>
        <v>0</v>
      </c>
      <c r="CO227" s="462"/>
      <c r="CP227" s="462"/>
      <c r="CQ227" s="457"/>
      <c r="CR227" s="457"/>
      <c r="CS227" s="457"/>
    </row>
    <row r="228" spans="1:97" s="463" customFormat="1">
      <c r="A228" s="469"/>
      <c r="B228" s="465" t="s">
        <v>356</v>
      </c>
      <c r="C228" s="466">
        <v>4.53</v>
      </c>
      <c r="D228" s="467">
        <f t="shared" si="134"/>
        <v>160.33482000000001</v>
      </c>
      <c r="E228" s="467">
        <f t="shared" si="135"/>
        <v>320.66964000000002</v>
      </c>
      <c r="F228" s="467"/>
      <c r="G228" s="467"/>
      <c r="H228" s="467"/>
      <c r="I228" s="467"/>
      <c r="J228" s="467"/>
      <c r="K228" s="467"/>
      <c r="L228" s="467"/>
      <c r="M228" s="467"/>
      <c r="N228" s="467"/>
      <c r="O228" s="467"/>
      <c r="P228" s="467"/>
      <c r="Q228" s="467"/>
      <c r="R228" s="467"/>
      <c r="S228" s="467"/>
      <c r="T228" s="467"/>
      <c r="U228" s="467"/>
      <c r="V228" s="467"/>
      <c r="W228" s="467"/>
      <c r="X228" s="467"/>
      <c r="Y228" s="467">
        <f t="shared" si="98"/>
        <v>80.167410000000004</v>
      </c>
      <c r="Z228" s="467">
        <f t="shared" si="99"/>
        <v>0</v>
      </c>
      <c r="AA228" s="467"/>
      <c r="AB228" s="467">
        <f t="shared" si="100"/>
        <v>64.133928000000012</v>
      </c>
      <c r="AC228" s="467">
        <f t="shared" si="101"/>
        <v>0</v>
      </c>
      <c r="AD228" s="467"/>
      <c r="AE228" s="467">
        <f t="shared" si="102"/>
        <v>56.117187000000001</v>
      </c>
      <c r="AF228" s="467">
        <f t="shared" si="103"/>
        <v>0</v>
      </c>
      <c r="AG228" s="467"/>
      <c r="AH228" s="467">
        <f t="shared" si="104"/>
        <v>48.100445999999998</v>
      </c>
      <c r="AI228" s="467">
        <f t="shared" si="105"/>
        <v>0</v>
      </c>
      <c r="AJ228" s="467"/>
      <c r="AK228" s="467">
        <f t="shared" si="106"/>
        <v>80.167410000000004</v>
      </c>
      <c r="AL228" s="467">
        <f t="shared" si="107"/>
        <v>0</v>
      </c>
      <c r="AM228" s="467"/>
      <c r="AN228" s="467">
        <f t="shared" si="108"/>
        <v>64.133928000000012</v>
      </c>
      <c r="AO228" s="467">
        <f t="shared" si="109"/>
        <v>0</v>
      </c>
      <c r="AP228" s="467"/>
      <c r="AQ228" s="467">
        <f t="shared" si="110"/>
        <v>56.117187000000001</v>
      </c>
      <c r="AR228" s="467">
        <f t="shared" si="111"/>
        <v>0</v>
      </c>
      <c r="AS228" s="467"/>
      <c r="AT228" s="467">
        <f t="shared" si="112"/>
        <v>48.100445999999998</v>
      </c>
      <c r="AU228" s="467">
        <f t="shared" si="113"/>
        <v>0</v>
      </c>
      <c r="AV228" s="467"/>
      <c r="AW228" s="467"/>
      <c r="AX228" s="467"/>
      <c r="AY228" s="467"/>
      <c r="AZ228" s="467"/>
      <c r="BA228" s="467"/>
      <c r="BB228" s="467"/>
      <c r="BC228" s="467"/>
      <c r="BD228" s="467"/>
      <c r="BE228" s="467"/>
      <c r="BF228" s="467"/>
      <c r="BG228" s="467"/>
      <c r="BH228" s="467"/>
      <c r="BI228" s="467"/>
      <c r="BJ228" s="467"/>
      <c r="BK228" s="467"/>
      <c r="BL228" s="467"/>
      <c r="BM228" s="467"/>
      <c r="BN228" s="467"/>
      <c r="BO228" s="467">
        <f t="shared" si="114"/>
        <v>160.33482000000001</v>
      </c>
      <c r="BP228" s="467">
        <f t="shared" si="115"/>
        <v>0</v>
      </c>
      <c r="BQ228" s="467"/>
      <c r="BR228" s="467">
        <f t="shared" si="116"/>
        <v>128.26785600000002</v>
      </c>
      <c r="BS228" s="467">
        <f t="shared" si="117"/>
        <v>0</v>
      </c>
      <c r="BT228" s="467"/>
      <c r="BU228" s="467">
        <f t="shared" si="118"/>
        <v>112.234374</v>
      </c>
      <c r="BV228" s="467">
        <f t="shared" si="119"/>
        <v>0</v>
      </c>
      <c r="BW228" s="467"/>
      <c r="BX228" s="467">
        <f t="shared" si="120"/>
        <v>96.200891999999996</v>
      </c>
      <c r="BY228" s="467">
        <f t="shared" si="121"/>
        <v>0</v>
      </c>
      <c r="BZ228" s="467"/>
      <c r="CA228" s="467">
        <f t="shared" si="122"/>
        <v>160.33482000000001</v>
      </c>
      <c r="CB228" s="467">
        <f t="shared" si="123"/>
        <v>0</v>
      </c>
      <c r="CC228" s="467"/>
      <c r="CD228" s="467">
        <f t="shared" si="124"/>
        <v>128.26785600000002</v>
      </c>
      <c r="CE228" s="467">
        <f t="shared" si="125"/>
        <v>0</v>
      </c>
      <c r="CF228" s="467"/>
      <c r="CG228" s="467">
        <f t="shared" si="126"/>
        <v>112.234374</v>
      </c>
      <c r="CH228" s="467">
        <f t="shared" si="127"/>
        <v>0</v>
      </c>
      <c r="CI228" s="467"/>
      <c r="CJ228" s="467">
        <f t="shared" si="128"/>
        <v>96.200891999999996</v>
      </c>
      <c r="CK228" s="467">
        <f t="shared" si="129"/>
        <v>0</v>
      </c>
      <c r="CL228" s="467">
        <f t="shared" si="130"/>
        <v>0</v>
      </c>
      <c r="CM228" s="467">
        <f t="shared" si="131"/>
        <v>0</v>
      </c>
      <c r="CN228" s="467">
        <f t="shared" si="132"/>
        <v>0</v>
      </c>
      <c r="CO228" s="462"/>
      <c r="CP228" s="462"/>
      <c r="CQ228" s="457"/>
      <c r="CR228" s="457"/>
      <c r="CS228" s="457"/>
    </row>
    <row r="229" spans="1:97" s="463" customFormat="1">
      <c r="A229" s="469" t="s">
        <v>70</v>
      </c>
      <c r="B229" s="465" t="s">
        <v>357</v>
      </c>
      <c r="C229" s="466">
        <v>4.62</v>
      </c>
      <c r="D229" s="467">
        <f t="shared" si="134"/>
        <v>163.52027999999999</v>
      </c>
      <c r="E229" s="467">
        <f t="shared" si="135"/>
        <v>327.04055999999997</v>
      </c>
      <c r="F229" s="467"/>
      <c r="G229" s="467"/>
      <c r="H229" s="467"/>
      <c r="I229" s="467"/>
      <c r="J229" s="467"/>
      <c r="K229" s="467"/>
      <c r="L229" s="467"/>
      <c r="M229" s="467"/>
      <c r="N229" s="467"/>
      <c r="O229" s="467"/>
      <c r="P229" s="467"/>
      <c r="Q229" s="467"/>
      <c r="R229" s="467"/>
      <c r="S229" s="467"/>
      <c r="T229" s="467"/>
      <c r="U229" s="467"/>
      <c r="V229" s="467"/>
      <c r="W229" s="467"/>
      <c r="X229" s="467"/>
      <c r="Y229" s="467">
        <f t="shared" si="98"/>
        <v>81.760139999999993</v>
      </c>
      <c r="Z229" s="467">
        <f t="shared" si="99"/>
        <v>0</v>
      </c>
      <c r="AA229" s="467"/>
      <c r="AB229" s="467">
        <f t="shared" si="100"/>
        <v>65.408112000000003</v>
      </c>
      <c r="AC229" s="467">
        <f t="shared" si="101"/>
        <v>0</v>
      </c>
      <c r="AD229" s="467"/>
      <c r="AE229" s="467">
        <f t="shared" si="102"/>
        <v>57.232097999999993</v>
      </c>
      <c r="AF229" s="467">
        <f t="shared" si="103"/>
        <v>0</v>
      </c>
      <c r="AG229" s="467">
        <v>1</v>
      </c>
      <c r="AH229" s="467">
        <f t="shared" si="104"/>
        <v>49.056083999999991</v>
      </c>
      <c r="AI229" s="467">
        <f t="shared" si="105"/>
        <v>49.056083999999991</v>
      </c>
      <c r="AJ229" s="467"/>
      <c r="AK229" s="467">
        <f t="shared" si="106"/>
        <v>81.760139999999993</v>
      </c>
      <c r="AL229" s="467">
        <f t="shared" si="107"/>
        <v>0</v>
      </c>
      <c r="AM229" s="467"/>
      <c r="AN229" s="467">
        <f t="shared" si="108"/>
        <v>65.408112000000003</v>
      </c>
      <c r="AO229" s="467">
        <f t="shared" si="109"/>
        <v>0</v>
      </c>
      <c r="AP229" s="467"/>
      <c r="AQ229" s="467">
        <f t="shared" si="110"/>
        <v>57.232097999999993</v>
      </c>
      <c r="AR229" s="467">
        <f t="shared" si="111"/>
        <v>0</v>
      </c>
      <c r="AS229" s="467"/>
      <c r="AT229" s="467">
        <f t="shared" si="112"/>
        <v>49.056083999999991</v>
      </c>
      <c r="AU229" s="467">
        <f t="shared" si="113"/>
        <v>0</v>
      </c>
      <c r="AV229" s="467"/>
      <c r="AW229" s="467"/>
      <c r="AX229" s="467"/>
      <c r="AY229" s="467"/>
      <c r="AZ229" s="467"/>
      <c r="BA229" s="467"/>
      <c r="BB229" s="467"/>
      <c r="BC229" s="467"/>
      <c r="BD229" s="467"/>
      <c r="BE229" s="467"/>
      <c r="BF229" s="467"/>
      <c r="BG229" s="467"/>
      <c r="BH229" s="467"/>
      <c r="BI229" s="467"/>
      <c r="BJ229" s="467"/>
      <c r="BK229" s="467"/>
      <c r="BL229" s="467"/>
      <c r="BM229" s="467"/>
      <c r="BN229" s="467"/>
      <c r="BO229" s="467">
        <f t="shared" si="114"/>
        <v>163.52027999999999</v>
      </c>
      <c r="BP229" s="467">
        <f t="shared" si="115"/>
        <v>0</v>
      </c>
      <c r="BQ229" s="467"/>
      <c r="BR229" s="467">
        <f t="shared" si="116"/>
        <v>130.81622400000001</v>
      </c>
      <c r="BS229" s="467">
        <f t="shared" si="117"/>
        <v>0</v>
      </c>
      <c r="BT229" s="467"/>
      <c r="BU229" s="467">
        <f t="shared" si="118"/>
        <v>114.46419599999999</v>
      </c>
      <c r="BV229" s="467">
        <f t="shared" si="119"/>
        <v>0</v>
      </c>
      <c r="BW229" s="467"/>
      <c r="BX229" s="467">
        <f t="shared" si="120"/>
        <v>98.112167999999983</v>
      </c>
      <c r="BY229" s="467">
        <f t="shared" si="121"/>
        <v>0</v>
      </c>
      <c r="BZ229" s="467"/>
      <c r="CA229" s="467">
        <f t="shared" si="122"/>
        <v>163.52027999999999</v>
      </c>
      <c r="CB229" s="467">
        <f t="shared" si="123"/>
        <v>0</v>
      </c>
      <c r="CC229" s="467"/>
      <c r="CD229" s="467">
        <f t="shared" si="124"/>
        <v>130.81622400000001</v>
      </c>
      <c r="CE229" s="467">
        <f t="shared" si="125"/>
        <v>0</v>
      </c>
      <c r="CF229" s="467"/>
      <c r="CG229" s="467">
        <f t="shared" si="126"/>
        <v>114.46419599999999</v>
      </c>
      <c r="CH229" s="467">
        <f t="shared" si="127"/>
        <v>0</v>
      </c>
      <c r="CI229" s="467"/>
      <c r="CJ229" s="467">
        <f t="shared" si="128"/>
        <v>98.112167999999983</v>
      </c>
      <c r="CK229" s="467">
        <f t="shared" si="129"/>
        <v>0</v>
      </c>
      <c r="CL229" s="467">
        <f t="shared" si="130"/>
        <v>49.056083999999991</v>
      </c>
      <c r="CM229" s="467">
        <f t="shared" si="131"/>
        <v>0</v>
      </c>
      <c r="CN229" s="467">
        <f t="shared" si="132"/>
        <v>588.67300799999987</v>
      </c>
      <c r="CO229" s="462"/>
      <c r="CP229" s="462"/>
      <c r="CQ229" s="457"/>
      <c r="CR229" s="457"/>
      <c r="CS229" s="457"/>
    </row>
    <row r="230" spans="1:97" s="463" customFormat="1">
      <c r="A230" s="469"/>
      <c r="B230" s="465" t="s">
        <v>358</v>
      </c>
      <c r="C230" s="466">
        <v>4.7</v>
      </c>
      <c r="D230" s="467">
        <f t="shared" si="134"/>
        <v>166.35180000000003</v>
      </c>
      <c r="E230" s="467">
        <f t="shared" si="135"/>
        <v>332.70360000000005</v>
      </c>
      <c r="F230" s="467"/>
      <c r="G230" s="467"/>
      <c r="H230" s="467"/>
      <c r="I230" s="467"/>
      <c r="J230" s="467"/>
      <c r="K230" s="467"/>
      <c r="L230" s="467"/>
      <c r="M230" s="467"/>
      <c r="N230" s="467"/>
      <c r="O230" s="467"/>
      <c r="P230" s="467"/>
      <c r="Q230" s="467"/>
      <c r="R230" s="467"/>
      <c r="S230" s="467"/>
      <c r="T230" s="467"/>
      <c r="U230" s="467"/>
      <c r="V230" s="467"/>
      <c r="W230" s="467"/>
      <c r="X230" s="467"/>
      <c r="Y230" s="467">
        <f t="shared" si="98"/>
        <v>83.175900000000013</v>
      </c>
      <c r="Z230" s="467">
        <f t="shared" si="99"/>
        <v>0</v>
      </c>
      <c r="AA230" s="467">
        <v>4</v>
      </c>
      <c r="AB230" s="467">
        <f t="shared" si="100"/>
        <v>66.540720000000007</v>
      </c>
      <c r="AC230" s="467">
        <f t="shared" si="101"/>
        <v>266.16288000000003</v>
      </c>
      <c r="AD230" s="467"/>
      <c r="AE230" s="467">
        <f t="shared" si="102"/>
        <v>58.223130000000005</v>
      </c>
      <c r="AF230" s="467">
        <f t="shared" si="103"/>
        <v>0</v>
      </c>
      <c r="AG230" s="467">
        <v>1</v>
      </c>
      <c r="AH230" s="467">
        <f t="shared" si="104"/>
        <v>49.905540000000009</v>
      </c>
      <c r="AI230" s="467">
        <f t="shared" si="105"/>
        <v>49.905540000000009</v>
      </c>
      <c r="AJ230" s="467"/>
      <c r="AK230" s="467">
        <f t="shared" si="106"/>
        <v>83.175900000000013</v>
      </c>
      <c r="AL230" s="467">
        <f t="shared" si="107"/>
        <v>0</v>
      </c>
      <c r="AM230" s="467"/>
      <c r="AN230" s="467">
        <f t="shared" si="108"/>
        <v>66.540720000000007</v>
      </c>
      <c r="AO230" s="467">
        <f t="shared" si="109"/>
        <v>0</v>
      </c>
      <c r="AP230" s="467"/>
      <c r="AQ230" s="467">
        <f t="shared" si="110"/>
        <v>58.223130000000005</v>
      </c>
      <c r="AR230" s="467">
        <f t="shared" si="111"/>
        <v>0</v>
      </c>
      <c r="AS230" s="467"/>
      <c r="AT230" s="467">
        <f t="shared" si="112"/>
        <v>49.905540000000009</v>
      </c>
      <c r="AU230" s="467">
        <f t="shared" si="113"/>
        <v>0</v>
      </c>
      <c r="AV230" s="467"/>
      <c r="AW230" s="467"/>
      <c r="AX230" s="467"/>
      <c r="AY230" s="467"/>
      <c r="AZ230" s="467"/>
      <c r="BA230" s="467"/>
      <c r="BB230" s="467"/>
      <c r="BC230" s="467"/>
      <c r="BD230" s="467"/>
      <c r="BE230" s="467"/>
      <c r="BF230" s="467"/>
      <c r="BG230" s="467"/>
      <c r="BH230" s="467"/>
      <c r="BI230" s="467"/>
      <c r="BJ230" s="467"/>
      <c r="BK230" s="467"/>
      <c r="BL230" s="467"/>
      <c r="BM230" s="467"/>
      <c r="BN230" s="467"/>
      <c r="BO230" s="467">
        <f t="shared" si="114"/>
        <v>166.35180000000003</v>
      </c>
      <c r="BP230" s="467">
        <f t="shared" si="115"/>
        <v>0</v>
      </c>
      <c r="BQ230" s="467"/>
      <c r="BR230" s="467">
        <f t="shared" si="116"/>
        <v>133.08144000000001</v>
      </c>
      <c r="BS230" s="467">
        <f t="shared" si="117"/>
        <v>0</v>
      </c>
      <c r="BT230" s="467"/>
      <c r="BU230" s="467">
        <f t="shared" si="118"/>
        <v>116.44626000000001</v>
      </c>
      <c r="BV230" s="467">
        <f t="shared" si="119"/>
        <v>0</v>
      </c>
      <c r="BW230" s="467"/>
      <c r="BX230" s="467">
        <f t="shared" si="120"/>
        <v>99.811080000000018</v>
      </c>
      <c r="BY230" s="467">
        <f t="shared" si="121"/>
        <v>0</v>
      </c>
      <c r="BZ230" s="467"/>
      <c r="CA230" s="467">
        <f t="shared" si="122"/>
        <v>166.35180000000003</v>
      </c>
      <c r="CB230" s="467">
        <f t="shared" si="123"/>
        <v>0</v>
      </c>
      <c r="CC230" s="467"/>
      <c r="CD230" s="467">
        <f t="shared" si="124"/>
        <v>133.08144000000001</v>
      </c>
      <c r="CE230" s="467">
        <f t="shared" si="125"/>
        <v>0</v>
      </c>
      <c r="CF230" s="467"/>
      <c r="CG230" s="467">
        <f t="shared" si="126"/>
        <v>116.44626000000001</v>
      </c>
      <c r="CH230" s="467">
        <f t="shared" si="127"/>
        <v>0</v>
      </c>
      <c r="CI230" s="467"/>
      <c r="CJ230" s="467">
        <f t="shared" si="128"/>
        <v>99.811080000000018</v>
      </c>
      <c r="CK230" s="467">
        <f t="shared" si="129"/>
        <v>0</v>
      </c>
      <c r="CL230" s="467">
        <f t="shared" si="130"/>
        <v>316.06842000000006</v>
      </c>
      <c r="CM230" s="467">
        <f t="shared" si="131"/>
        <v>0</v>
      </c>
      <c r="CN230" s="467">
        <f t="shared" si="132"/>
        <v>3792.8210400000007</v>
      </c>
      <c r="CO230" s="462"/>
      <c r="CP230" s="462"/>
      <c r="CQ230" s="457"/>
      <c r="CR230" s="457"/>
      <c r="CS230" s="457"/>
    </row>
    <row r="231" spans="1:97" s="463" customFormat="1">
      <c r="A231" s="469"/>
      <c r="B231" s="465" t="s">
        <v>359</v>
      </c>
      <c r="C231" s="470">
        <v>4.79</v>
      </c>
      <c r="D231" s="467">
        <f t="shared" si="134"/>
        <v>169.53726</v>
      </c>
      <c r="E231" s="467">
        <f t="shared" si="135"/>
        <v>339.07452000000001</v>
      </c>
      <c r="F231" s="467"/>
      <c r="G231" s="467"/>
      <c r="H231" s="467"/>
      <c r="I231" s="467"/>
      <c r="J231" s="467"/>
      <c r="K231" s="467"/>
      <c r="L231" s="467"/>
      <c r="M231" s="467"/>
      <c r="N231" s="467"/>
      <c r="O231" s="467"/>
      <c r="P231" s="467"/>
      <c r="Q231" s="467"/>
      <c r="R231" s="467"/>
      <c r="S231" s="467"/>
      <c r="T231" s="467"/>
      <c r="U231" s="467"/>
      <c r="V231" s="467"/>
      <c r="W231" s="467"/>
      <c r="X231" s="467"/>
      <c r="Y231" s="467">
        <f t="shared" si="98"/>
        <v>84.768630000000002</v>
      </c>
      <c r="Z231" s="467">
        <f t="shared" si="99"/>
        <v>0</v>
      </c>
      <c r="AA231" s="467"/>
      <c r="AB231" s="467">
        <f t="shared" si="100"/>
        <v>67.814903999999999</v>
      </c>
      <c r="AC231" s="467">
        <f t="shared" si="101"/>
        <v>0</v>
      </c>
      <c r="AD231" s="467"/>
      <c r="AE231" s="467">
        <f t="shared" si="102"/>
        <v>59.338040999999997</v>
      </c>
      <c r="AF231" s="467">
        <f t="shared" si="103"/>
        <v>0</v>
      </c>
      <c r="AG231" s="467"/>
      <c r="AH231" s="467">
        <f t="shared" si="104"/>
        <v>50.861178000000002</v>
      </c>
      <c r="AI231" s="467">
        <f t="shared" si="105"/>
        <v>0</v>
      </c>
      <c r="AJ231" s="467"/>
      <c r="AK231" s="467">
        <f t="shared" si="106"/>
        <v>84.768630000000002</v>
      </c>
      <c r="AL231" s="467">
        <f t="shared" si="107"/>
        <v>0</v>
      </c>
      <c r="AM231" s="467"/>
      <c r="AN231" s="467">
        <f t="shared" si="108"/>
        <v>67.814903999999999</v>
      </c>
      <c r="AO231" s="467">
        <f t="shared" si="109"/>
        <v>0</v>
      </c>
      <c r="AP231" s="467"/>
      <c r="AQ231" s="467">
        <f t="shared" si="110"/>
        <v>59.338040999999997</v>
      </c>
      <c r="AR231" s="467">
        <f t="shared" si="111"/>
        <v>0</v>
      </c>
      <c r="AS231" s="467"/>
      <c r="AT231" s="467">
        <f t="shared" si="112"/>
        <v>50.861178000000002</v>
      </c>
      <c r="AU231" s="467">
        <f t="shared" si="113"/>
        <v>0</v>
      </c>
      <c r="AV231" s="467"/>
      <c r="AW231" s="467"/>
      <c r="AX231" s="467"/>
      <c r="AY231" s="467"/>
      <c r="AZ231" s="467"/>
      <c r="BA231" s="467"/>
      <c r="BB231" s="467"/>
      <c r="BC231" s="467"/>
      <c r="BD231" s="467"/>
      <c r="BE231" s="467"/>
      <c r="BF231" s="467"/>
      <c r="BG231" s="467"/>
      <c r="BH231" s="467"/>
      <c r="BI231" s="467"/>
      <c r="BJ231" s="467"/>
      <c r="BK231" s="467"/>
      <c r="BL231" s="467"/>
      <c r="BM231" s="467"/>
      <c r="BN231" s="467"/>
      <c r="BO231" s="467">
        <f t="shared" si="114"/>
        <v>169.53726</v>
      </c>
      <c r="BP231" s="467">
        <f t="shared" si="115"/>
        <v>0</v>
      </c>
      <c r="BQ231" s="467"/>
      <c r="BR231" s="467">
        <f t="shared" si="116"/>
        <v>135.629808</v>
      </c>
      <c r="BS231" s="467">
        <f t="shared" si="117"/>
        <v>0</v>
      </c>
      <c r="BT231" s="467"/>
      <c r="BU231" s="467">
        <f t="shared" si="118"/>
        <v>118.67608199999999</v>
      </c>
      <c r="BV231" s="467">
        <f t="shared" si="119"/>
        <v>0</v>
      </c>
      <c r="BW231" s="467"/>
      <c r="BX231" s="467">
        <f t="shared" si="120"/>
        <v>101.722356</v>
      </c>
      <c r="BY231" s="467">
        <f t="shared" si="121"/>
        <v>0</v>
      </c>
      <c r="BZ231" s="467"/>
      <c r="CA231" s="467">
        <f t="shared" si="122"/>
        <v>169.53726</v>
      </c>
      <c r="CB231" s="467">
        <f t="shared" si="123"/>
        <v>0</v>
      </c>
      <c r="CC231" s="467"/>
      <c r="CD231" s="467">
        <f t="shared" si="124"/>
        <v>135.629808</v>
      </c>
      <c r="CE231" s="467">
        <f t="shared" si="125"/>
        <v>0</v>
      </c>
      <c r="CF231" s="467"/>
      <c r="CG231" s="467">
        <f t="shared" si="126"/>
        <v>118.67608199999999</v>
      </c>
      <c r="CH231" s="467">
        <f t="shared" si="127"/>
        <v>0</v>
      </c>
      <c r="CI231" s="467"/>
      <c r="CJ231" s="467">
        <f t="shared" si="128"/>
        <v>101.722356</v>
      </c>
      <c r="CK231" s="467">
        <f t="shared" si="129"/>
        <v>0</v>
      </c>
      <c r="CL231" s="467">
        <f t="shared" si="130"/>
        <v>0</v>
      </c>
      <c r="CM231" s="467">
        <f t="shared" si="131"/>
        <v>0</v>
      </c>
      <c r="CN231" s="467">
        <f t="shared" si="132"/>
        <v>0</v>
      </c>
      <c r="CO231" s="462"/>
      <c r="CP231" s="462"/>
      <c r="CQ231" s="457"/>
      <c r="CR231" s="457"/>
      <c r="CS231" s="457"/>
    </row>
    <row r="232" spans="1:97" s="463" customFormat="1">
      <c r="A232" s="469"/>
      <c r="B232" s="465" t="s">
        <v>360</v>
      </c>
      <c r="C232" s="466">
        <v>4.87</v>
      </c>
      <c r="D232" s="467">
        <f t="shared" si="134"/>
        <v>172.36877999999999</v>
      </c>
      <c r="E232" s="467">
        <f t="shared" si="135"/>
        <v>344.73755999999997</v>
      </c>
      <c r="F232" s="467"/>
      <c r="G232" s="467"/>
      <c r="H232" s="467"/>
      <c r="I232" s="467"/>
      <c r="J232" s="467"/>
      <c r="K232" s="467"/>
      <c r="L232" s="467"/>
      <c r="M232" s="467"/>
      <c r="N232" s="467"/>
      <c r="O232" s="467"/>
      <c r="P232" s="467"/>
      <c r="Q232" s="467"/>
      <c r="R232" s="467"/>
      <c r="S232" s="467"/>
      <c r="T232" s="467"/>
      <c r="U232" s="467"/>
      <c r="V232" s="467"/>
      <c r="W232" s="467"/>
      <c r="X232" s="467">
        <v>2</v>
      </c>
      <c r="Y232" s="467">
        <f t="shared" si="98"/>
        <v>86.184389999999993</v>
      </c>
      <c r="Z232" s="467">
        <f t="shared" si="99"/>
        <v>172.36877999999999</v>
      </c>
      <c r="AA232" s="467"/>
      <c r="AB232" s="467">
        <f t="shared" si="100"/>
        <v>68.947512000000003</v>
      </c>
      <c r="AC232" s="467">
        <f t="shared" si="101"/>
        <v>0</v>
      </c>
      <c r="AD232" s="467"/>
      <c r="AE232" s="467">
        <f t="shared" si="102"/>
        <v>60.329072999999994</v>
      </c>
      <c r="AF232" s="467">
        <f t="shared" si="103"/>
        <v>0</v>
      </c>
      <c r="AG232" s="467">
        <v>2</v>
      </c>
      <c r="AH232" s="467">
        <f t="shared" si="104"/>
        <v>51.710633999999992</v>
      </c>
      <c r="AI232" s="467">
        <f t="shared" si="105"/>
        <v>103.42126799999998</v>
      </c>
      <c r="AJ232" s="467"/>
      <c r="AK232" s="467">
        <f t="shared" si="106"/>
        <v>86.184389999999993</v>
      </c>
      <c r="AL232" s="467">
        <f t="shared" si="107"/>
        <v>0</v>
      </c>
      <c r="AM232" s="467"/>
      <c r="AN232" s="467">
        <f t="shared" si="108"/>
        <v>68.947512000000003</v>
      </c>
      <c r="AO232" s="467">
        <f t="shared" si="109"/>
        <v>0</v>
      </c>
      <c r="AP232" s="467"/>
      <c r="AQ232" s="467">
        <f t="shared" si="110"/>
        <v>60.329072999999994</v>
      </c>
      <c r="AR232" s="467">
        <f t="shared" si="111"/>
        <v>0</v>
      </c>
      <c r="AS232" s="467"/>
      <c r="AT232" s="467">
        <f t="shared" si="112"/>
        <v>51.710633999999992</v>
      </c>
      <c r="AU232" s="467">
        <f t="shared" si="113"/>
        <v>0</v>
      </c>
      <c r="AV232" s="467"/>
      <c r="AW232" s="467"/>
      <c r="AX232" s="467"/>
      <c r="AY232" s="467"/>
      <c r="AZ232" s="467"/>
      <c r="BA232" s="467"/>
      <c r="BB232" s="467"/>
      <c r="BC232" s="467"/>
      <c r="BD232" s="467"/>
      <c r="BE232" s="467"/>
      <c r="BF232" s="467"/>
      <c r="BG232" s="467"/>
      <c r="BH232" s="467"/>
      <c r="BI232" s="467"/>
      <c r="BJ232" s="467"/>
      <c r="BK232" s="467"/>
      <c r="BL232" s="467"/>
      <c r="BM232" s="467"/>
      <c r="BN232" s="467"/>
      <c r="BO232" s="467">
        <f t="shared" si="114"/>
        <v>172.36877999999999</v>
      </c>
      <c r="BP232" s="467">
        <f t="shared" si="115"/>
        <v>0</v>
      </c>
      <c r="BQ232" s="467"/>
      <c r="BR232" s="467">
        <f t="shared" si="116"/>
        <v>137.89502400000001</v>
      </c>
      <c r="BS232" s="467">
        <f t="shared" si="117"/>
        <v>0</v>
      </c>
      <c r="BT232" s="467"/>
      <c r="BU232" s="467">
        <f t="shared" si="118"/>
        <v>120.65814599999999</v>
      </c>
      <c r="BV232" s="467">
        <f t="shared" si="119"/>
        <v>0</v>
      </c>
      <c r="BW232" s="467"/>
      <c r="BX232" s="467">
        <f t="shared" si="120"/>
        <v>103.42126799999998</v>
      </c>
      <c r="BY232" s="467">
        <f t="shared" si="121"/>
        <v>0</v>
      </c>
      <c r="BZ232" s="467"/>
      <c r="CA232" s="467">
        <f t="shared" si="122"/>
        <v>172.36877999999999</v>
      </c>
      <c r="CB232" s="467">
        <f t="shared" si="123"/>
        <v>0</v>
      </c>
      <c r="CC232" s="467"/>
      <c r="CD232" s="467">
        <f t="shared" si="124"/>
        <v>137.89502400000001</v>
      </c>
      <c r="CE232" s="467">
        <f t="shared" si="125"/>
        <v>0</v>
      </c>
      <c r="CF232" s="467"/>
      <c r="CG232" s="467">
        <f t="shared" si="126"/>
        <v>120.65814599999999</v>
      </c>
      <c r="CH232" s="467">
        <f t="shared" si="127"/>
        <v>0</v>
      </c>
      <c r="CI232" s="467"/>
      <c r="CJ232" s="467">
        <f t="shared" si="128"/>
        <v>103.42126799999998</v>
      </c>
      <c r="CK232" s="467">
        <f t="shared" si="129"/>
        <v>0</v>
      </c>
      <c r="CL232" s="467">
        <f t="shared" si="130"/>
        <v>275.79004799999996</v>
      </c>
      <c r="CM232" s="467">
        <f t="shared" si="131"/>
        <v>0</v>
      </c>
      <c r="CN232" s="467">
        <f>CL232*12+CM232*4</f>
        <v>3309.4805759999995</v>
      </c>
      <c r="CO232" s="462"/>
      <c r="CP232" s="462"/>
      <c r="CQ232" s="457"/>
      <c r="CR232" s="457"/>
      <c r="CS232" s="457"/>
    </row>
    <row r="233" spans="1:97" s="463" customFormat="1">
      <c r="A233" s="469"/>
      <c r="B233" s="465" t="s">
        <v>361</v>
      </c>
      <c r="C233" s="466">
        <v>4.97</v>
      </c>
      <c r="D233" s="467">
        <f t="shared" si="134"/>
        <v>175.90817999999999</v>
      </c>
      <c r="E233" s="467">
        <f t="shared" si="135"/>
        <v>351.81635999999997</v>
      </c>
      <c r="F233" s="467"/>
      <c r="G233" s="467"/>
      <c r="H233" s="467"/>
      <c r="I233" s="467"/>
      <c r="J233" s="467"/>
      <c r="K233" s="467"/>
      <c r="L233" s="467"/>
      <c r="M233" s="467"/>
      <c r="N233" s="467"/>
      <c r="O233" s="467"/>
      <c r="P233" s="467"/>
      <c r="Q233" s="467"/>
      <c r="R233" s="467"/>
      <c r="S233" s="467"/>
      <c r="T233" s="467"/>
      <c r="U233" s="467"/>
      <c r="V233" s="467"/>
      <c r="W233" s="467"/>
      <c r="X233" s="467"/>
      <c r="Y233" s="467">
        <f t="shared" si="98"/>
        <v>87.954089999999994</v>
      </c>
      <c r="Z233" s="467">
        <f t="shared" si="99"/>
        <v>0</v>
      </c>
      <c r="AA233" s="467"/>
      <c r="AB233" s="467">
        <f t="shared" si="100"/>
        <v>70.363271999999995</v>
      </c>
      <c r="AC233" s="467">
        <f t="shared" si="101"/>
        <v>0</v>
      </c>
      <c r="AD233" s="467">
        <v>1</v>
      </c>
      <c r="AE233" s="467">
        <f t="shared" si="102"/>
        <v>61.567862999999988</v>
      </c>
      <c r="AF233" s="467">
        <f t="shared" si="103"/>
        <v>61.567862999999988</v>
      </c>
      <c r="AG233" s="467"/>
      <c r="AH233" s="467">
        <f t="shared" si="104"/>
        <v>52.772453999999996</v>
      </c>
      <c r="AI233" s="467">
        <f t="shared" si="105"/>
        <v>0</v>
      </c>
      <c r="AJ233" s="467"/>
      <c r="AK233" s="467">
        <f t="shared" si="106"/>
        <v>87.954089999999994</v>
      </c>
      <c r="AL233" s="467">
        <f t="shared" si="107"/>
        <v>0</v>
      </c>
      <c r="AM233" s="467"/>
      <c r="AN233" s="467">
        <f t="shared" si="108"/>
        <v>70.363271999999995</v>
      </c>
      <c r="AO233" s="467">
        <f t="shared" si="109"/>
        <v>0</v>
      </c>
      <c r="AP233" s="467"/>
      <c r="AQ233" s="467">
        <f t="shared" si="110"/>
        <v>61.567862999999988</v>
      </c>
      <c r="AR233" s="467">
        <f t="shared" si="111"/>
        <v>0</v>
      </c>
      <c r="AS233" s="467"/>
      <c r="AT233" s="467">
        <f t="shared" si="112"/>
        <v>52.772453999999996</v>
      </c>
      <c r="AU233" s="467">
        <f t="shared" si="113"/>
        <v>0</v>
      </c>
      <c r="AV233" s="467"/>
      <c r="AW233" s="467"/>
      <c r="AX233" s="467"/>
      <c r="AY233" s="467"/>
      <c r="AZ233" s="467"/>
      <c r="BA233" s="467"/>
      <c r="BB233" s="467"/>
      <c r="BC233" s="467"/>
      <c r="BD233" s="467"/>
      <c r="BE233" s="467"/>
      <c r="BF233" s="467"/>
      <c r="BG233" s="467"/>
      <c r="BH233" s="467"/>
      <c r="BI233" s="467"/>
      <c r="BJ233" s="467"/>
      <c r="BK233" s="467"/>
      <c r="BL233" s="467"/>
      <c r="BM233" s="467"/>
      <c r="BN233" s="467"/>
      <c r="BO233" s="467">
        <f t="shared" si="114"/>
        <v>175.90817999999999</v>
      </c>
      <c r="BP233" s="467">
        <f t="shared" si="115"/>
        <v>0</v>
      </c>
      <c r="BQ233" s="467"/>
      <c r="BR233" s="467">
        <f t="shared" si="116"/>
        <v>140.72654399999999</v>
      </c>
      <c r="BS233" s="467">
        <f t="shared" si="117"/>
        <v>0</v>
      </c>
      <c r="BT233" s="467"/>
      <c r="BU233" s="467">
        <f t="shared" si="118"/>
        <v>123.13572599999998</v>
      </c>
      <c r="BV233" s="467">
        <f t="shared" si="119"/>
        <v>0</v>
      </c>
      <c r="BW233" s="467"/>
      <c r="BX233" s="467">
        <f t="shared" si="120"/>
        <v>105.54490799999999</v>
      </c>
      <c r="BY233" s="467">
        <f t="shared" si="121"/>
        <v>0</v>
      </c>
      <c r="BZ233" s="467"/>
      <c r="CA233" s="467">
        <f t="shared" si="122"/>
        <v>175.90817999999999</v>
      </c>
      <c r="CB233" s="467">
        <f t="shared" si="123"/>
        <v>0</v>
      </c>
      <c r="CC233" s="467"/>
      <c r="CD233" s="467">
        <f t="shared" si="124"/>
        <v>140.72654399999999</v>
      </c>
      <c r="CE233" s="467">
        <f t="shared" si="125"/>
        <v>0</v>
      </c>
      <c r="CF233" s="467"/>
      <c r="CG233" s="467">
        <f t="shared" si="126"/>
        <v>123.13572599999998</v>
      </c>
      <c r="CH233" s="467">
        <f t="shared" si="127"/>
        <v>0</v>
      </c>
      <c r="CI233" s="467"/>
      <c r="CJ233" s="467">
        <f t="shared" si="128"/>
        <v>105.54490799999999</v>
      </c>
      <c r="CK233" s="467">
        <f t="shared" si="129"/>
        <v>0</v>
      </c>
      <c r="CL233" s="467">
        <f t="shared" si="130"/>
        <v>61.567862999999988</v>
      </c>
      <c r="CM233" s="467">
        <f t="shared" si="131"/>
        <v>0</v>
      </c>
      <c r="CN233" s="467">
        <f t="shared" si="132"/>
        <v>738.81435599999986</v>
      </c>
      <c r="CO233" s="462"/>
      <c r="CP233" s="462"/>
      <c r="CQ233" s="457"/>
      <c r="CR233" s="457"/>
      <c r="CS233" s="457"/>
    </row>
    <row r="234" spans="1:97" s="463" customFormat="1">
      <c r="A234" s="469"/>
      <c r="B234" s="465" t="s">
        <v>345</v>
      </c>
      <c r="C234" s="466">
        <v>5.0599999999999996</v>
      </c>
      <c r="D234" s="467">
        <f t="shared" si="134"/>
        <v>179.09363999999999</v>
      </c>
      <c r="E234" s="467">
        <f t="shared" si="135"/>
        <v>358.18727999999999</v>
      </c>
      <c r="F234" s="467"/>
      <c r="G234" s="467"/>
      <c r="H234" s="467"/>
      <c r="I234" s="467"/>
      <c r="J234" s="467"/>
      <c r="K234" s="467"/>
      <c r="L234" s="467"/>
      <c r="M234" s="467"/>
      <c r="N234" s="467"/>
      <c r="O234" s="467"/>
      <c r="P234" s="467"/>
      <c r="Q234" s="467"/>
      <c r="R234" s="467"/>
      <c r="S234" s="467"/>
      <c r="T234" s="467"/>
      <c r="U234" s="467"/>
      <c r="V234" s="467"/>
      <c r="W234" s="467"/>
      <c r="X234" s="467"/>
      <c r="Y234" s="467">
        <f t="shared" si="98"/>
        <v>89.546819999999997</v>
      </c>
      <c r="Z234" s="467">
        <f t="shared" si="99"/>
        <v>0</v>
      </c>
      <c r="AA234" s="467"/>
      <c r="AB234" s="467">
        <f t="shared" si="100"/>
        <v>71.637456</v>
      </c>
      <c r="AC234" s="467">
        <f t="shared" si="101"/>
        <v>0</v>
      </c>
      <c r="AD234" s="467"/>
      <c r="AE234" s="467">
        <f t="shared" si="102"/>
        <v>62.682773999999995</v>
      </c>
      <c r="AF234" s="467">
        <f t="shared" si="103"/>
        <v>0</v>
      </c>
      <c r="AG234" s="467"/>
      <c r="AH234" s="467">
        <f t="shared" si="104"/>
        <v>53.728091999999997</v>
      </c>
      <c r="AI234" s="467">
        <f t="shared" si="105"/>
        <v>0</v>
      </c>
      <c r="AJ234" s="467"/>
      <c r="AK234" s="467">
        <f t="shared" si="106"/>
        <v>89.546819999999997</v>
      </c>
      <c r="AL234" s="467">
        <f t="shared" si="107"/>
        <v>0</v>
      </c>
      <c r="AM234" s="467"/>
      <c r="AN234" s="467">
        <f t="shared" si="108"/>
        <v>71.637456</v>
      </c>
      <c r="AO234" s="467">
        <f t="shared" si="109"/>
        <v>0</v>
      </c>
      <c r="AP234" s="467"/>
      <c r="AQ234" s="467">
        <f t="shared" si="110"/>
        <v>62.682773999999995</v>
      </c>
      <c r="AR234" s="467">
        <f t="shared" si="111"/>
        <v>0</v>
      </c>
      <c r="AS234" s="467"/>
      <c r="AT234" s="467">
        <f t="shared" si="112"/>
        <v>53.728091999999997</v>
      </c>
      <c r="AU234" s="467">
        <f t="shared" si="113"/>
        <v>0</v>
      </c>
      <c r="AV234" s="467"/>
      <c r="AW234" s="467"/>
      <c r="AX234" s="467"/>
      <c r="AY234" s="467"/>
      <c r="AZ234" s="467"/>
      <c r="BA234" s="467"/>
      <c r="BB234" s="467"/>
      <c r="BC234" s="467"/>
      <c r="BD234" s="467"/>
      <c r="BE234" s="467"/>
      <c r="BF234" s="467"/>
      <c r="BG234" s="467"/>
      <c r="BH234" s="467"/>
      <c r="BI234" s="467"/>
      <c r="BJ234" s="467"/>
      <c r="BK234" s="467"/>
      <c r="BL234" s="467"/>
      <c r="BM234" s="467"/>
      <c r="BN234" s="467"/>
      <c r="BO234" s="467">
        <f t="shared" si="114"/>
        <v>179.09363999999999</v>
      </c>
      <c r="BP234" s="467">
        <f t="shared" si="115"/>
        <v>0</v>
      </c>
      <c r="BQ234" s="467"/>
      <c r="BR234" s="467">
        <f t="shared" si="116"/>
        <v>143.274912</v>
      </c>
      <c r="BS234" s="467">
        <f t="shared" si="117"/>
        <v>0</v>
      </c>
      <c r="BT234" s="467"/>
      <c r="BU234" s="467">
        <f t="shared" si="118"/>
        <v>125.36554799999999</v>
      </c>
      <c r="BV234" s="467">
        <f t="shared" si="119"/>
        <v>0</v>
      </c>
      <c r="BW234" s="467"/>
      <c r="BX234" s="467">
        <f t="shared" si="120"/>
        <v>107.45618399999999</v>
      </c>
      <c r="BY234" s="467">
        <f t="shared" si="121"/>
        <v>0</v>
      </c>
      <c r="BZ234" s="467"/>
      <c r="CA234" s="467">
        <f t="shared" si="122"/>
        <v>179.09363999999999</v>
      </c>
      <c r="CB234" s="467">
        <f t="shared" si="123"/>
        <v>0</v>
      </c>
      <c r="CC234" s="467"/>
      <c r="CD234" s="467">
        <f t="shared" si="124"/>
        <v>143.274912</v>
      </c>
      <c r="CE234" s="467">
        <f t="shared" si="125"/>
        <v>0</v>
      </c>
      <c r="CF234" s="467"/>
      <c r="CG234" s="467">
        <f t="shared" si="126"/>
        <v>125.36554799999999</v>
      </c>
      <c r="CH234" s="467">
        <f t="shared" si="127"/>
        <v>0</v>
      </c>
      <c r="CI234" s="467"/>
      <c r="CJ234" s="467">
        <f t="shared" si="128"/>
        <v>107.45618399999999</v>
      </c>
      <c r="CK234" s="467">
        <f t="shared" si="129"/>
        <v>0</v>
      </c>
      <c r="CL234" s="467">
        <f t="shared" si="130"/>
        <v>0</v>
      </c>
      <c r="CM234" s="467">
        <f t="shared" si="131"/>
        <v>0</v>
      </c>
      <c r="CN234" s="467">
        <f t="shared" si="132"/>
        <v>0</v>
      </c>
      <c r="CO234" s="462"/>
      <c r="CP234" s="462"/>
      <c r="CQ234" s="457"/>
      <c r="CR234" s="457"/>
      <c r="CS234" s="457"/>
    </row>
    <row r="235" spans="1:97" s="463" customFormat="1">
      <c r="A235" s="480"/>
      <c r="B235" s="465" t="s">
        <v>362</v>
      </c>
      <c r="C235" s="466">
        <v>5.16</v>
      </c>
      <c r="D235" s="467">
        <f t="shared" si="134"/>
        <v>182.63303999999999</v>
      </c>
      <c r="E235" s="467">
        <f t="shared" si="135"/>
        <v>365.26607999999999</v>
      </c>
      <c r="F235" s="467"/>
      <c r="G235" s="467"/>
      <c r="H235" s="467"/>
      <c r="I235" s="467"/>
      <c r="J235" s="467"/>
      <c r="K235" s="467"/>
      <c r="L235" s="467"/>
      <c r="M235" s="467"/>
      <c r="N235" s="467"/>
      <c r="O235" s="467"/>
      <c r="P235" s="467"/>
      <c r="Q235" s="467"/>
      <c r="R235" s="467"/>
      <c r="S235" s="467"/>
      <c r="T235" s="467"/>
      <c r="U235" s="467"/>
      <c r="V235" s="467"/>
      <c r="W235" s="467"/>
      <c r="X235" s="467"/>
      <c r="Y235" s="467">
        <f t="shared" si="98"/>
        <v>91.316519999999997</v>
      </c>
      <c r="Z235" s="467">
        <f t="shared" si="99"/>
        <v>0</v>
      </c>
      <c r="AA235" s="467"/>
      <c r="AB235" s="467">
        <f t="shared" si="100"/>
        <v>73.053216000000006</v>
      </c>
      <c r="AC235" s="467">
        <f t="shared" si="101"/>
        <v>0</v>
      </c>
      <c r="AD235" s="467"/>
      <c r="AE235" s="467">
        <f t="shared" si="102"/>
        <v>63.921563999999996</v>
      </c>
      <c r="AF235" s="467">
        <f t="shared" si="103"/>
        <v>0</v>
      </c>
      <c r="AG235" s="467"/>
      <c r="AH235" s="467">
        <f t="shared" si="104"/>
        <v>54.789911999999994</v>
      </c>
      <c r="AI235" s="467">
        <f t="shared" si="105"/>
        <v>0</v>
      </c>
      <c r="AJ235" s="467"/>
      <c r="AK235" s="467">
        <f t="shared" si="106"/>
        <v>91.316519999999997</v>
      </c>
      <c r="AL235" s="467">
        <f t="shared" si="107"/>
        <v>0</v>
      </c>
      <c r="AM235" s="467"/>
      <c r="AN235" s="467">
        <f t="shared" si="108"/>
        <v>73.053216000000006</v>
      </c>
      <c r="AO235" s="467">
        <f t="shared" si="109"/>
        <v>0</v>
      </c>
      <c r="AP235" s="467"/>
      <c r="AQ235" s="467">
        <f t="shared" si="110"/>
        <v>63.921563999999996</v>
      </c>
      <c r="AR235" s="467">
        <f t="shared" si="111"/>
        <v>0</v>
      </c>
      <c r="AS235" s="467"/>
      <c r="AT235" s="467">
        <f t="shared" si="112"/>
        <v>54.789911999999994</v>
      </c>
      <c r="AU235" s="467">
        <f t="shared" si="113"/>
        <v>0</v>
      </c>
      <c r="AV235" s="467"/>
      <c r="AW235" s="467"/>
      <c r="AX235" s="467"/>
      <c r="AY235" s="467"/>
      <c r="AZ235" s="467"/>
      <c r="BA235" s="467"/>
      <c r="BB235" s="467"/>
      <c r="BC235" s="467"/>
      <c r="BD235" s="467"/>
      <c r="BE235" s="467"/>
      <c r="BF235" s="467"/>
      <c r="BG235" s="467"/>
      <c r="BH235" s="467"/>
      <c r="BI235" s="467"/>
      <c r="BJ235" s="467"/>
      <c r="BK235" s="467"/>
      <c r="BL235" s="467"/>
      <c r="BM235" s="467"/>
      <c r="BN235" s="467"/>
      <c r="BO235" s="467">
        <f t="shared" si="114"/>
        <v>182.63303999999999</v>
      </c>
      <c r="BP235" s="467">
        <f t="shared" si="115"/>
        <v>0</v>
      </c>
      <c r="BQ235" s="467"/>
      <c r="BR235" s="467">
        <f t="shared" si="116"/>
        <v>146.10643200000001</v>
      </c>
      <c r="BS235" s="467">
        <f t="shared" si="117"/>
        <v>0</v>
      </c>
      <c r="BT235" s="467"/>
      <c r="BU235" s="467">
        <f t="shared" si="118"/>
        <v>127.84312799999999</v>
      </c>
      <c r="BV235" s="467">
        <f t="shared" si="119"/>
        <v>0</v>
      </c>
      <c r="BW235" s="467"/>
      <c r="BX235" s="467">
        <f t="shared" si="120"/>
        <v>109.57982399999999</v>
      </c>
      <c r="BY235" s="467">
        <f t="shared" si="121"/>
        <v>0</v>
      </c>
      <c r="BZ235" s="467"/>
      <c r="CA235" s="467">
        <f t="shared" si="122"/>
        <v>182.63303999999999</v>
      </c>
      <c r="CB235" s="467">
        <f t="shared" si="123"/>
        <v>0</v>
      </c>
      <c r="CC235" s="467"/>
      <c r="CD235" s="467">
        <f t="shared" si="124"/>
        <v>146.10643200000001</v>
      </c>
      <c r="CE235" s="467">
        <f t="shared" si="125"/>
        <v>0</v>
      </c>
      <c r="CF235" s="467"/>
      <c r="CG235" s="467">
        <f t="shared" si="126"/>
        <v>127.84312799999999</v>
      </c>
      <c r="CH235" s="467">
        <f t="shared" si="127"/>
        <v>0</v>
      </c>
      <c r="CI235" s="467"/>
      <c r="CJ235" s="467">
        <f t="shared" si="128"/>
        <v>109.57982399999999</v>
      </c>
      <c r="CK235" s="467">
        <f t="shared" si="129"/>
        <v>0</v>
      </c>
      <c r="CL235" s="467">
        <f t="shared" si="130"/>
        <v>0</v>
      </c>
      <c r="CM235" s="467">
        <f t="shared" si="131"/>
        <v>0</v>
      </c>
      <c r="CN235" s="467">
        <f t="shared" si="132"/>
        <v>0</v>
      </c>
      <c r="CO235" s="462"/>
      <c r="CP235" s="462"/>
      <c r="CQ235" s="457"/>
      <c r="CR235" s="457"/>
      <c r="CS235" s="457"/>
    </row>
    <row r="236" spans="1:97" s="479" customFormat="1">
      <c r="A236" s="562" t="s">
        <v>426</v>
      </c>
      <c r="B236" s="563"/>
      <c r="C236" s="466"/>
      <c r="D236" s="466"/>
      <c r="E236" s="466"/>
      <c r="F236" s="478">
        <f>SUM(F181:F235)</f>
        <v>0</v>
      </c>
      <c r="G236" s="478"/>
      <c r="H236" s="478">
        <f t="shared" ref="H236:CH236" si="136">SUM(H181:H235)</f>
        <v>0</v>
      </c>
      <c r="I236" s="478">
        <f>SUM(I181:I235)</f>
        <v>0</v>
      </c>
      <c r="J236" s="478"/>
      <c r="K236" s="478">
        <f t="shared" si="136"/>
        <v>0</v>
      </c>
      <c r="L236" s="478">
        <f>SUM(L181:L235)</f>
        <v>0</v>
      </c>
      <c r="M236" s="478"/>
      <c r="N236" s="478">
        <f t="shared" si="136"/>
        <v>0</v>
      </c>
      <c r="O236" s="478">
        <f>SUM(O181:O235)</f>
        <v>0</v>
      </c>
      <c r="P236" s="478"/>
      <c r="Q236" s="478">
        <f t="shared" ref="Q236" si="137">SUM(Q181:Q235)</f>
        <v>0</v>
      </c>
      <c r="R236" s="478">
        <f>SUM(R181:R235)</f>
        <v>0</v>
      </c>
      <c r="S236" s="478"/>
      <c r="T236" s="478">
        <f t="shared" ref="T236" si="138">SUM(T181:T235)</f>
        <v>0</v>
      </c>
      <c r="U236" s="478">
        <f>SUM(U181:U235)</f>
        <v>0</v>
      </c>
      <c r="V236" s="478"/>
      <c r="W236" s="478">
        <f t="shared" ref="W236" si="139">SUM(W181:W235)</f>
        <v>0</v>
      </c>
      <c r="X236" s="478">
        <f>SUM(X181:X235)</f>
        <v>2</v>
      </c>
      <c r="Y236" s="478"/>
      <c r="Z236" s="478">
        <f t="shared" si="136"/>
        <v>172.36877999999999</v>
      </c>
      <c r="AA236" s="478">
        <f>SUM(AA181:AA235)</f>
        <v>4</v>
      </c>
      <c r="AB236" s="478"/>
      <c r="AC236" s="478">
        <f t="shared" si="136"/>
        <v>266.16288000000003</v>
      </c>
      <c r="AD236" s="478">
        <f>SUM(AD181:AD235)</f>
        <v>1</v>
      </c>
      <c r="AE236" s="478"/>
      <c r="AF236" s="478">
        <f t="shared" si="136"/>
        <v>61.567862999999988</v>
      </c>
      <c r="AG236" s="478">
        <f>SUM(AG181:AG235)</f>
        <v>4</v>
      </c>
      <c r="AH236" s="478"/>
      <c r="AI236" s="478">
        <f t="shared" si="136"/>
        <v>202.38289199999997</v>
      </c>
      <c r="AJ236" s="478">
        <f>SUM(AJ181:AJ235)</f>
        <v>0</v>
      </c>
      <c r="AK236" s="478"/>
      <c r="AL236" s="478">
        <f t="shared" si="136"/>
        <v>0</v>
      </c>
      <c r="AM236" s="478">
        <f>SUM(AM181:AM235)</f>
        <v>0</v>
      </c>
      <c r="AN236" s="478"/>
      <c r="AO236" s="478">
        <f t="shared" si="136"/>
        <v>0</v>
      </c>
      <c r="AP236" s="478">
        <f>SUM(AP181:AP235)</f>
        <v>0</v>
      </c>
      <c r="AQ236" s="478"/>
      <c r="AR236" s="478">
        <f t="shared" si="136"/>
        <v>0</v>
      </c>
      <c r="AS236" s="478">
        <f>SUM(AS181:AS235)</f>
        <v>0</v>
      </c>
      <c r="AT236" s="478"/>
      <c r="AU236" s="478">
        <f t="shared" si="136"/>
        <v>0</v>
      </c>
      <c r="AV236" s="478">
        <f>SUM(AV181:AV235)</f>
        <v>0</v>
      </c>
      <c r="AW236" s="478"/>
      <c r="AX236" s="478">
        <f t="shared" si="136"/>
        <v>0</v>
      </c>
      <c r="AY236" s="478">
        <f>SUM(AY181:AY235)</f>
        <v>0</v>
      </c>
      <c r="AZ236" s="478"/>
      <c r="BA236" s="478">
        <f t="shared" si="136"/>
        <v>0</v>
      </c>
      <c r="BB236" s="478">
        <f>SUM(BB181:BB235)</f>
        <v>0</v>
      </c>
      <c r="BC236" s="478"/>
      <c r="BD236" s="478">
        <f t="shared" si="136"/>
        <v>0</v>
      </c>
      <c r="BE236" s="478">
        <f>SUM(BE181:BE235)</f>
        <v>0</v>
      </c>
      <c r="BF236" s="478"/>
      <c r="BG236" s="478">
        <f t="shared" ref="BG236" si="140">SUM(BG181:BG235)</f>
        <v>0</v>
      </c>
      <c r="BH236" s="478">
        <f>SUM(BH181:BH235)</f>
        <v>0</v>
      </c>
      <c r="BI236" s="478"/>
      <c r="BJ236" s="478">
        <f t="shared" ref="BJ236" si="141">SUM(BJ181:BJ235)</f>
        <v>0</v>
      </c>
      <c r="BK236" s="478">
        <f>SUM(BK181:BK235)</f>
        <v>0</v>
      </c>
      <c r="BL236" s="478"/>
      <c r="BM236" s="478">
        <f t="shared" ref="BM236" si="142">SUM(BM181:BM235)</f>
        <v>0</v>
      </c>
      <c r="BN236" s="478">
        <f>SUM(BN181:BN235)</f>
        <v>0</v>
      </c>
      <c r="BO236" s="478"/>
      <c r="BP236" s="478">
        <f t="shared" si="136"/>
        <v>0</v>
      </c>
      <c r="BQ236" s="478">
        <f>SUM(BQ181:BQ235)</f>
        <v>0</v>
      </c>
      <c r="BR236" s="478"/>
      <c r="BS236" s="478">
        <f t="shared" si="136"/>
        <v>0</v>
      </c>
      <c r="BT236" s="478">
        <f>SUM(BT181:BT235)</f>
        <v>0</v>
      </c>
      <c r="BU236" s="478"/>
      <c r="BV236" s="478">
        <f t="shared" si="136"/>
        <v>0</v>
      </c>
      <c r="BW236" s="478">
        <f>SUM(BW181:BW235)</f>
        <v>0</v>
      </c>
      <c r="BX236" s="478"/>
      <c r="BY236" s="478">
        <f t="shared" si="136"/>
        <v>0</v>
      </c>
      <c r="BZ236" s="478">
        <f>SUM(BZ181:BZ235)</f>
        <v>0</v>
      </c>
      <c r="CA236" s="478"/>
      <c r="CB236" s="478">
        <f t="shared" si="136"/>
        <v>0</v>
      </c>
      <c r="CC236" s="478">
        <f>SUM(CC181:CC235)</f>
        <v>0</v>
      </c>
      <c r="CD236" s="478"/>
      <c r="CE236" s="478">
        <f t="shared" si="136"/>
        <v>0</v>
      </c>
      <c r="CF236" s="478">
        <f>SUM(CF181:CF235)</f>
        <v>0</v>
      </c>
      <c r="CG236" s="478"/>
      <c r="CH236" s="478">
        <f t="shared" si="136"/>
        <v>0</v>
      </c>
      <c r="CI236" s="478">
        <f>SUM(CI181:CI235)</f>
        <v>0</v>
      </c>
      <c r="CJ236" s="478"/>
      <c r="CK236" s="478">
        <f t="shared" ref="CK236:CN236" si="143">SUM(CK181:CK235)</f>
        <v>0</v>
      </c>
      <c r="CL236" s="478">
        <f t="shared" si="143"/>
        <v>702.48241499999995</v>
      </c>
      <c r="CM236" s="478">
        <f t="shared" si="143"/>
        <v>0</v>
      </c>
      <c r="CN236" s="478">
        <f t="shared" si="143"/>
        <v>8429.7889800000012</v>
      </c>
      <c r="CO236" s="462"/>
      <c r="CP236" s="462"/>
      <c r="CQ236" s="457"/>
      <c r="CR236" s="457"/>
      <c r="CS236" s="457"/>
    </row>
    <row r="237" spans="1:97" s="463" customFormat="1" hidden="1">
      <c r="A237" s="464"/>
      <c r="B237" s="465" t="s">
        <v>353</v>
      </c>
      <c r="C237" s="466">
        <v>4.67</v>
      </c>
      <c r="D237" s="467">
        <f t="shared" si="133"/>
        <v>144.62873250000001</v>
      </c>
      <c r="E237" s="467">
        <f t="shared" ref="E237:E300" si="144">D237*1.25</f>
        <v>180.78591562500003</v>
      </c>
      <c r="F237" s="467"/>
      <c r="G237" s="467"/>
      <c r="H237" s="467"/>
      <c r="I237" s="467"/>
      <c r="J237" s="467"/>
      <c r="K237" s="467"/>
      <c r="L237" s="467"/>
      <c r="M237" s="467"/>
      <c r="N237" s="467"/>
      <c r="O237" s="467"/>
      <c r="P237" s="467"/>
      <c r="Q237" s="467"/>
      <c r="R237" s="467"/>
      <c r="S237" s="467"/>
      <c r="T237" s="467"/>
      <c r="U237" s="467"/>
      <c r="V237" s="467"/>
      <c r="W237" s="467"/>
      <c r="X237" s="467"/>
      <c r="Y237" s="467">
        <f t="shared" ref="Y237:Y300" si="145">D237*50%</f>
        <v>72.314366250000006</v>
      </c>
      <c r="Z237" s="467">
        <f t="shared" ref="Z237:Z300" si="146">X237*Y237</f>
        <v>0</v>
      </c>
      <c r="AA237" s="467"/>
      <c r="AB237" s="467">
        <f t="shared" ref="AB237:AB300" si="147">D237*40%</f>
        <v>57.851493000000005</v>
      </c>
      <c r="AC237" s="467">
        <f t="shared" ref="AC237:AC300" si="148">AA237*AB237</f>
        <v>0</v>
      </c>
      <c r="AD237" s="467"/>
      <c r="AE237" s="467">
        <f t="shared" ref="AE237:AE300" si="149">D237*35%</f>
        <v>50.620056375000004</v>
      </c>
      <c r="AF237" s="467">
        <f t="shared" ref="AF237:AF300" si="150">AD237*AE237</f>
        <v>0</v>
      </c>
      <c r="AG237" s="467"/>
      <c r="AH237" s="467">
        <f t="shared" ref="AH237:AH300" si="151">D237*30%</f>
        <v>43.388619750000004</v>
      </c>
      <c r="AI237" s="467">
        <f t="shared" ref="AI237:AI300" si="152">AG237*AH237</f>
        <v>0</v>
      </c>
      <c r="AJ237" s="467"/>
      <c r="AK237" s="467">
        <f t="shared" ref="AK237:AK300" si="153">+Y237</f>
        <v>72.314366250000006</v>
      </c>
      <c r="AL237" s="467">
        <f t="shared" ref="AL237:AL300" si="154">AJ237*AK237</f>
        <v>0</v>
      </c>
      <c r="AM237" s="467"/>
      <c r="AN237" s="467">
        <f t="shared" ref="AN237:AN300" si="155">+AB237</f>
        <v>57.851493000000005</v>
      </c>
      <c r="AO237" s="467">
        <f t="shared" ref="AO237:AO300" si="156">AM237*AN237</f>
        <v>0</v>
      </c>
      <c r="AP237" s="467"/>
      <c r="AQ237" s="467">
        <f t="shared" ref="AQ237:AQ300" si="157">+AE237</f>
        <v>50.620056375000004</v>
      </c>
      <c r="AR237" s="467">
        <f t="shared" ref="AR237:AR300" si="158">AP237*AQ237</f>
        <v>0</v>
      </c>
      <c r="AS237" s="467"/>
      <c r="AT237" s="467">
        <f t="shared" ref="AT237:AT300" si="159">+AH237</f>
        <v>43.388619750000004</v>
      </c>
      <c r="AU237" s="467">
        <f t="shared" ref="AU237:AU300" si="160">AS237*AT237</f>
        <v>0</v>
      </c>
      <c r="AV237" s="467"/>
      <c r="AW237" s="467"/>
      <c r="AX237" s="467"/>
      <c r="AY237" s="467"/>
      <c r="AZ237" s="467"/>
      <c r="BA237" s="467"/>
      <c r="BB237" s="467"/>
      <c r="BC237" s="467"/>
      <c r="BD237" s="467"/>
      <c r="BE237" s="467"/>
      <c r="BF237" s="467"/>
      <c r="BG237" s="467"/>
      <c r="BH237" s="467"/>
      <c r="BI237" s="467"/>
      <c r="BJ237" s="467"/>
      <c r="BK237" s="467"/>
      <c r="BL237" s="467"/>
      <c r="BM237" s="467"/>
      <c r="BN237" s="467"/>
      <c r="BO237" s="467">
        <f t="shared" ref="BO237:BO300" si="161">E237*50%</f>
        <v>90.392957812500015</v>
      </c>
      <c r="BP237" s="467">
        <f t="shared" ref="BP237:BP300" si="162">BN237*BO237</f>
        <v>0</v>
      </c>
      <c r="BQ237" s="467"/>
      <c r="BR237" s="467">
        <f t="shared" ref="BR237:BR300" si="163">E237*40%</f>
        <v>72.31436625000002</v>
      </c>
      <c r="BS237" s="467">
        <f t="shared" ref="BS237:BS300" si="164">BQ237*BR237</f>
        <v>0</v>
      </c>
      <c r="BT237" s="467"/>
      <c r="BU237" s="467">
        <f t="shared" ref="BU237:BU300" si="165">E237*35%</f>
        <v>63.275070468750009</v>
      </c>
      <c r="BV237" s="467">
        <f t="shared" ref="BV237:BV300" si="166">BT237*BU237</f>
        <v>0</v>
      </c>
      <c r="BW237" s="467"/>
      <c r="BX237" s="467">
        <f t="shared" ref="BX237:BX300" si="167">E237*30%</f>
        <v>54.235774687500005</v>
      </c>
      <c r="BY237" s="467">
        <f t="shared" ref="BY237:BY300" si="168">BW237*BX237</f>
        <v>0</v>
      </c>
      <c r="BZ237" s="467"/>
      <c r="CA237" s="467">
        <f t="shared" ref="CA237:CA300" si="169">+BO237</f>
        <v>90.392957812500015</v>
      </c>
      <c r="CB237" s="467">
        <f t="shared" ref="CB237:CB300" si="170">BZ237*CA237</f>
        <v>0</v>
      </c>
      <c r="CC237" s="467"/>
      <c r="CD237" s="467">
        <f t="shared" ref="CD237:CD300" si="171">+BR237</f>
        <v>72.31436625000002</v>
      </c>
      <c r="CE237" s="467">
        <f t="shared" ref="CE237:CE300" si="172">CC237*CD237</f>
        <v>0</v>
      </c>
      <c r="CF237" s="467"/>
      <c r="CG237" s="467">
        <f t="shared" ref="CG237:CG300" si="173">+BU237</f>
        <v>63.275070468750009</v>
      </c>
      <c r="CH237" s="467">
        <f t="shared" ref="CH237:CH300" si="174">CF237*CG237</f>
        <v>0</v>
      </c>
      <c r="CI237" s="467"/>
      <c r="CJ237" s="467">
        <f t="shared" ref="CJ237:CJ300" si="175">+BX237</f>
        <v>54.235774687500005</v>
      </c>
      <c r="CK237" s="467">
        <f t="shared" ref="CK237:CK300" si="176">CI237*CJ237</f>
        <v>0</v>
      </c>
      <c r="CL237" s="467">
        <f t="shared" ref="CL237:CL300" si="177">+H237+K237+N237+Z237+AC237+AF237+AI237+AX237+BA237+BD237+BP237+BS237+BV237+BY237</f>
        <v>0</v>
      </c>
      <c r="CM237" s="467">
        <f t="shared" ref="CM237:CM300" si="178">+Q237+T237+W237+AL237+AO237+AR237+AU237+BG237+BJ237+BM237+CB237+CE237+CH237+CK237</f>
        <v>0</v>
      </c>
      <c r="CN237" s="467">
        <f t="shared" ref="CN237:CN300" si="179">CL237*12+CM237*4</f>
        <v>0</v>
      </c>
      <c r="CO237" s="462"/>
      <c r="CP237" s="462"/>
      <c r="CQ237" s="457"/>
      <c r="CR237" s="457"/>
      <c r="CS237" s="457"/>
    </row>
    <row r="238" spans="1:97" s="463" customFormat="1" hidden="1">
      <c r="A238" s="469"/>
      <c r="B238" s="465" t="s">
        <v>354</v>
      </c>
      <c r="C238" s="466">
        <v>4.74</v>
      </c>
      <c r="D238" s="467">
        <f t="shared" si="133"/>
        <v>146.796615</v>
      </c>
      <c r="E238" s="467">
        <f t="shared" si="144"/>
        <v>183.49576875</v>
      </c>
      <c r="F238" s="467"/>
      <c r="G238" s="467"/>
      <c r="H238" s="467"/>
      <c r="I238" s="467"/>
      <c r="J238" s="467"/>
      <c r="K238" s="467"/>
      <c r="L238" s="467"/>
      <c r="M238" s="467"/>
      <c r="N238" s="467"/>
      <c r="O238" s="467"/>
      <c r="P238" s="467"/>
      <c r="Q238" s="467"/>
      <c r="R238" s="467"/>
      <c r="S238" s="467"/>
      <c r="T238" s="467"/>
      <c r="U238" s="467"/>
      <c r="V238" s="467"/>
      <c r="W238" s="467"/>
      <c r="X238" s="467"/>
      <c r="Y238" s="467">
        <f t="shared" si="145"/>
        <v>73.398307500000001</v>
      </c>
      <c r="Z238" s="467">
        <f t="shared" si="146"/>
        <v>0</v>
      </c>
      <c r="AA238" s="467"/>
      <c r="AB238" s="467">
        <f t="shared" si="147"/>
        <v>58.718646000000007</v>
      </c>
      <c r="AC238" s="467">
        <f t="shared" si="148"/>
        <v>0</v>
      </c>
      <c r="AD238" s="467"/>
      <c r="AE238" s="467">
        <f t="shared" si="149"/>
        <v>51.378815249999995</v>
      </c>
      <c r="AF238" s="467">
        <f t="shared" si="150"/>
        <v>0</v>
      </c>
      <c r="AG238" s="467"/>
      <c r="AH238" s="467">
        <f t="shared" si="151"/>
        <v>44.038984499999998</v>
      </c>
      <c r="AI238" s="467">
        <f t="shared" si="152"/>
        <v>0</v>
      </c>
      <c r="AJ238" s="467"/>
      <c r="AK238" s="467">
        <f t="shared" si="153"/>
        <v>73.398307500000001</v>
      </c>
      <c r="AL238" s="467">
        <f t="shared" si="154"/>
        <v>0</v>
      </c>
      <c r="AM238" s="467"/>
      <c r="AN238" s="467">
        <f t="shared" si="155"/>
        <v>58.718646000000007</v>
      </c>
      <c r="AO238" s="467">
        <f t="shared" si="156"/>
        <v>0</v>
      </c>
      <c r="AP238" s="467"/>
      <c r="AQ238" s="467">
        <f t="shared" si="157"/>
        <v>51.378815249999995</v>
      </c>
      <c r="AR238" s="467">
        <f t="shared" si="158"/>
        <v>0</v>
      </c>
      <c r="AS238" s="467"/>
      <c r="AT238" s="467">
        <f t="shared" si="159"/>
        <v>44.038984499999998</v>
      </c>
      <c r="AU238" s="467">
        <f t="shared" si="160"/>
        <v>0</v>
      </c>
      <c r="AV238" s="467"/>
      <c r="AW238" s="467"/>
      <c r="AX238" s="467"/>
      <c r="AY238" s="467"/>
      <c r="AZ238" s="467"/>
      <c r="BA238" s="467"/>
      <c r="BB238" s="467"/>
      <c r="BC238" s="467"/>
      <c r="BD238" s="467"/>
      <c r="BE238" s="467"/>
      <c r="BF238" s="467"/>
      <c r="BG238" s="467"/>
      <c r="BH238" s="467"/>
      <c r="BI238" s="467"/>
      <c r="BJ238" s="467"/>
      <c r="BK238" s="467"/>
      <c r="BL238" s="467"/>
      <c r="BM238" s="467"/>
      <c r="BN238" s="467"/>
      <c r="BO238" s="467">
        <f t="shared" si="161"/>
        <v>91.747884374999998</v>
      </c>
      <c r="BP238" s="467">
        <f t="shared" si="162"/>
        <v>0</v>
      </c>
      <c r="BQ238" s="467"/>
      <c r="BR238" s="467">
        <f t="shared" si="163"/>
        <v>73.398307500000001</v>
      </c>
      <c r="BS238" s="467">
        <f t="shared" si="164"/>
        <v>0</v>
      </c>
      <c r="BT238" s="467"/>
      <c r="BU238" s="467">
        <f t="shared" si="165"/>
        <v>64.223519062499989</v>
      </c>
      <c r="BV238" s="467">
        <f t="shared" si="166"/>
        <v>0</v>
      </c>
      <c r="BW238" s="467"/>
      <c r="BX238" s="467">
        <f t="shared" si="167"/>
        <v>55.048730624999997</v>
      </c>
      <c r="BY238" s="467">
        <f t="shared" si="168"/>
        <v>0</v>
      </c>
      <c r="BZ238" s="467"/>
      <c r="CA238" s="467">
        <f t="shared" si="169"/>
        <v>91.747884374999998</v>
      </c>
      <c r="CB238" s="467">
        <f t="shared" si="170"/>
        <v>0</v>
      </c>
      <c r="CC238" s="467"/>
      <c r="CD238" s="467">
        <f t="shared" si="171"/>
        <v>73.398307500000001</v>
      </c>
      <c r="CE238" s="467">
        <f t="shared" si="172"/>
        <v>0</v>
      </c>
      <c r="CF238" s="467"/>
      <c r="CG238" s="467">
        <f t="shared" si="173"/>
        <v>64.223519062499989</v>
      </c>
      <c r="CH238" s="467">
        <f t="shared" si="174"/>
        <v>0</v>
      </c>
      <c r="CI238" s="467"/>
      <c r="CJ238" s="467">
        <f t="shared" si="175"/>
        <v>55.048730624999997</v>
      </c>
      <c r="CK238" s="467">
        <f t="shared" si="176"/>
        <v>0</v>
      </c>
      <c r="CL238" s="467">
        <f t="shared" si="177"/>
        <v>0</v>
      </c>
      <c r="CM238" s="467">
        <f t="shared" si="178"/>
        <v>0</v>
      </c>
      <c r="CN238" s="467">
        <f t="shared" si="179"/>
        <v>0</v>
      </c>
      <c r="CO238" s="462"/>
      <c r="CP238" s="462"/>
      <c r="CQ238" s="457"/>
      <c r="CR238" s="457"/>
      <c r="CS238" s="457"/>
    </row>
    <row r="239" spans="1:97" s="463" customFormat="1" hidden="1">
      <c r="A239" s="469"/>
      <c r="B239" s="465" t="s">
        <v>355</v>
      </c>
      <c r="C239" s="466">
        <v>4.8099999999999996</v>
      </c>
      <c r="D239" s="467">
        <f t="shared" si="133"/>
        <v>148.96449749999999</v>
      </c>
      <c r="E239" s="467">
        <f t="shared" si="144"/>
        <v>186.20562187499999</v>
      </c>
      <c r="F239" s="467"/>
      <c r="G239" s="467"/>
      <c r="H239" s="467"/>
      <c r="I239" s="467"/>
      <c r="J239" s="467"/>
      <c r="K239" s="467"/>
      <c r="L239" s="467"/>
      <c r="M239" s="467"/>
      <c r="N239" s="467"/>
      <c r="O239" s="467"/>
      <c r="P239" s="467"/>
      <c r="Q239" s="467"/>
      <c r="R239" s="467"/>
      <c r="S239" s="467"/>
      <c r="T239" s="467"/>
      <c r="U239" s="467"/>
      <c r="V239" s="467"/>
      <c r="W239" s="467"/>
      <c r="X239" s="467"/>
      <c r="Y239" s="467">
        <f t="shared" si="145"/>
        <v>74.482248749999997</v>
      </c>
      <c r="Z239" s="467">
        <f t="shared" si="146"/>
        <v>0</v>
      </c>
      <c r="AA239" s="467"/>
      <c r="AB239" s="467">
        <f t="shared" si="147"/>
        <v>59.585799000000002</v>
      </c>
      <c r="AC239" s="467">
        <f t="shared" si="148"/>
        <v>0</v>
      </c>
      <c r="AD239" s="467"/>
      <c r="AE239" s="467">
        <f t="shared" si="149"/>
        <v>52.137574124999993</v>
      </c>
      <c r="AF239" s="467">
        <f t="shared" si="150"/>
        <v>0</v>
      </c>
      <c r="AG239" s="467"/>
      <c r="AH239" s="467">
        <f t="shared" si="151"/>
        <v>44.689349249999999</v>
      </c>
      <c r="AI239" s="467">
        <f t="shared" si="152"/>
        <v>0</v>
      </c>
      <c r="AJ239" s="467"/>
      <c r="AK239" s="467">
        <f t="shared" si="153"/>
        <v>74.482248749999997</v>
      </c>
      <c r="AL239" s="467">
        <f t="shared" si="154"/>
        <v>0</v>
      </c>
      <c r="AM239" s="467"/>
      <c r="AN239" s="467">
        <f t="shared" si="155"/>
        <v>59.585799000000002</v>
      </c>
      <c r="AO239" s="467">
        <f t="shared" si="156"/>
        <v>0</v>
      </c>
      <c r="AP239" s="467"/>
      <c r="AQ239" s="467">
        <f t="shared" si="157"/>
        <v>52.137574124999993</v>
      </c>
      <c r="AR239" s="467">
        <f t="shared" si="158"/>
        <v>0</v>
      </c>
      <c r="AS239" s="467"/>
      <c r="AT239" s="467">
        <f t="shared" si="159"/>
        <v>44.689349249999999</v>
      </c>
      <c r="AU239" s="467">
        <f t="shared" si="160"/>
        <v>0</v>
      </c>
      <c r="AV239" s="467"/>
      <c r="AW239" s="467"/>
      <c r="AX239" s="467"/>
      <c r="AY239" s="467"/>
      <c r="AZ239" s="467"/>
      <c r="BA239" s="467"/>
      <c r="BB239" s="467"/>
      <c r="BC239" s="467"/>
      <c r="BD239" s="467"/>
      <c r="BE239" s="467"/>
      <c r="BF239" s="467"/>
      <c r="BG239" s="467"/>
      <c r="BH239" s="467"/>
      <c r="BI239" s="467"/>
      <c r="BJ239" s="467"/>
      <c r="BK239" s="467"/>
      <c r="BL239" s="467"/>
      <c r="BM239" s="467"/>
      <c r="BN239" s="467"/>
      <c r="BO239" s="467">
        <f t="shared" si="161"/>
        <v>93.102810937499996</v>
      </c>
      <c r="BP239" s="467">
        <f t="shared" si="162"/>
        <v>0</v>
      </c>
      <c r="BQ239" s="467"/>
      <c r="BR239" s="467">
        <f t="shared" si="163"/>
        <v>74.482248749999997</v>
      </c>
      <c r="BS239" s="467">
        <f t="shared" si="164"/>
        <v>0</v>
      </c>
      <c r="BT239" s="467"/>
      <c r="BU239" s="467">
        <f t="shared" si="165"/>
        <v>65.17196765624999</v>
      </c>
      <c r="BV239" s="467">
        <f t="shared" si="166"/>
        <v>0</v>
      </c>
      <c r="BW239" s="467"/>
      <c r="BX239" s="467">
        <f t="shared" si="167"/>
        <v>55.861686562499997</v>
      </c>
      <c r="BY239" s="467">
        <f t="shared" si="168"/>
        <v>0</v>
      </c>
      <c r="BZ239" s="467"/>
      <c r="CA239" s="467">
        <f t="shared" si="169"/>
        <v>93.102810937499996</v>
      </c>
      <c r="CB239" s="467">
        <f t="shared" si="170"/>
        <v>0</v>
      </c>
      <c r="CC239" s="467"/>
      <c r="CD239" s="467">
        <f t="shared" si="171"/>
        <v>74.482248749999997</v>
      </c>
      <c r="CE239" s="467">
        <f t="shared" si="172"/>
        <v>0</v>
      </c>
      <c r="CF239" s="467"/>
      <c r="CG239" s="467">
        <f t="shared" si="173"/>
        <v>65.17196765624999</v>
      </c>
      <c r="CH239" s="467">
        <f t="shared" si="174"/>
        <v>0</v>
      </c>
      <c r="CI239" s="467"/>
      <c r="CJ239" s="467">
        <f t="shared" si="175"/>
        <v>55.861686562499997</v>
      </c>
      <c r="CK239" s="467">
        <f t="shared" si="176"/>
        <v>0</v>
      </c>
      <c r="CL239" s="467">
        <f t="shared" si="177"/>
        <v>0</v>
      </c>
      <c r="CM239" s="467">
        <f t="shared" si="178"/>
        <v>0</v>
      </c>
      <c r="CN239" s="467">
        <f t="shared" si="179"/>
        <v>0</v>
      </c>
      <c r="CO239" s="462"/>
      <c r="CP239" s="462"/>
      <c r="CQ239" s="457"/>
      <c r="CR239" s="457"/>
      <c r="CS239" s="457"/>
    </row>
    <row r="240" spans="1:97" s="463" customFormat="1" hidden="1">
      <c r="A240" s="469"/>
      <c r="B240" s="465" t="s">
        <v>356</v>
      </c>
      <c r="C240" s="466">
        <v>4.88</v>
      </c>
      <c r="D240" s="467">
        <f t="shared" si="133"/>
        <v>151.13238000000001</v>
      </c>
      <c r="E240" s="467">
        <f t="shared" si="144"/>
        <v>188.91547500000001</v>
      </c>
      <c r="F240" s="467"/>
      <c r="G240" s="467"/>
      <c r="H240" s="467"/>
      <c r="I240" s="467"/>
      <c r="J240" s="467"/>
      <c r="K240" s="467"/>
      <c r="L240" s="467"/>
      <c r="M240" s="467"/>
      <c r="N240" s="467"/>
      <c r="O240" s="467"/>
      <c r="P240" s="467"/>
      <c r="Q240" s="467"/>
      <c r="R240" s="467"/>
      <c r="S240" s="467"/>
      <c r="T240" s="467"/>
      <c r="U240" s="467"/>
      <c r="V240" s="467"/>
      <c r="W240" s="467"/>
      <c r="X240" s="467"/>
      <c r="Y240" s="467">
        <f t="shared" si="145"/>
        <v>75.566190000000006</v>
      </c>
      <c r="Z240" s="467">
        <f t="shared" si="146"/>
        <v>0</v>
      </c>
      <c r="AA240" s="467"/>
      <c r="AB240" s="467">
        <f t="shared" si="147"/>
        <v>60.45295200000001</v>
      </c>
      <c r="AC240" s="467">
        <f t="shared" si="148"/>
        <v>0</v>
      </c>
      <c r="AD240" s="467"/>
      <c r="AE240" s="467">
        <f t="shared" si="149"/>
        <v>52.896332999999998</v>
      </c>
      <c r="AF240" s="467">
        <f t="shared" si="150"/>
        <v>0</v>
      </c>
      <c r="AG240" s="467"/>
      <c r="AH240" s="467">
        <f t="shared" si="151"/>
        <v>45.339714000000001</v>
      </c>
      <c r="AI240" s="467">
        <f t="shared" si="152"/>
        <v>0</v>
      </c>
      <c r="AJ240" s="467"/>
      <c r="AK240" s="467">
        <f t="shared" si="153"/>
        <v>75.566190000000006</v>
      </c>
      <c r="AL240" s="467">
        <f t="shared" si="154"/>
        <v>0</v>
      </c>
      <c r="AM240" s="467"/>
      <c r="AN240" s="467">
        <f t="shared" si="155"/>
        <v>60.45295200000001</v>
      </c>
      <c r="AO240" s="467">
        <f t="shared" si="156"/>
        <v>0</v>
      </c>
      <c r="AP240" s="467"/>
      <c r="AQ240" s="467">
        <f t="shared" si="157"/>
        <v>52.896332999999998</v>
      </c>
      <c r="AR240" s="467">
        <f t="shared" si="158"/>
        <v>0</v>
      </c>
      <c r="AS240" s="467"/>
      <c r="AT240" s="467">
        <f t="shared" si="159"/>
        <v>45.339714000000001</v>
      </c>
      <c r="AU240" s="467">
        <f t="shared" si="160"/>
        <v>0</v>
      </c>
      <c r="AV240" s="467"/>
      <c r="AW240" s="467"/>
      <c r="AX240" s="467"/>
      <c r="AY240" s="467"/>
      <c r="AZ240" s="467"/>
      <c r="BA240" s="467"/>
      <c r="BB240" s="467"/>
      <c r="BC240" s="467"/>
      <c r="BD240" s="467"/>
      <c r="BE240" s="467"/>
      <c r="BF240" s="467"/>
      <c r="BG240" s="467"/>
      <c r="BH240" s="467"/>
      <c r="BI240" s="467"/>
      <c r="BJ240" s="467"/>
      <c r="BK240" s="467"/>
      <c r="BL240" s="467"/>
      <c r="BM240" s="467"/>
      <c r="BN240" s="467"/>
      <c r="BO240" s="467">
        <f t="shared" si="161"/>
        <v>94.457737500000007</v>
      </c>
      <c r="BP240" s="467">
        <f t="shared" si="162"/>
        <v>0</v>
      </c>
      <c r="BQ240" s="467"/>
      <c r="BR240" s="467">
        <f t="shared" si="163"/>
        <v>75.566190000000006</v>
      </c>
      <c r="BS240" s="467">
        <f t="shared" si="164"/>
        <v>0</v>
      </c>
      <c r="BT240" s="467"/>
      <c r="BU240" s="467">
        <f t="shared" si="165"/>
        <v>66.120416250000005</v>
      </c>
      <c r="BV240" s="467">
        <f t="shared" si="166"/>
        <v>0</v>
      </c>
      <c r="BW240" s="467"/>
      <c r="BX240" s="467">
        <f t="shared" si="167"/>
        <v>56.674642500000004</v>
      </c>
      <c r="BY240" s="467">
        <f t="shared" si="168"/>
        <v>0</v>
      </c>
      <c r="BZ240" s="467"/>
      <c r="CA240" s="467">
        <f t="shared" si="169"/>
        <v>94.457737500000007</v>
      </c>
      <c r="CB240" s="467">
        <f t="shared" si="170"/>
        <v>0</v>
      </c>
      <c r="CC240" s="467"/>
      <c r="CD240" s="467">
        <f t="shared" si="171"/>
        <v>75.566190000000006</v>
      </c>
      <c r="CE240" s="467">
        <f t="shared" si="172"/>
        <v>0</v>
      </c>
      <c r="CF240" s="467"/>
      <c r="CG240" s="467">
        <f t="shared" si="173"/>
        <v>66.120416250000005</v>
      </c>
      <c r="CH240" s="467">
        <f t="shared" si="174"/>
        <v>0</v>
      </c>
      <c r="CI240" s="467"/>
      <c r="CJ240" s="467">
        <f t="shared" si="175"/>
        <v>56.674642500000004</v>
      </c>
      <c r="CK240" s="467">
        <f t="shared" si="176"/>
        <v>0</v>
      </c>
      <c r="CL240" s="467">
        <f t="shared" si="177"/>
        <v>0</v>
      </c>
      <c r="CM240" s="467">
        <f t="shared" si="178"/>
        <v>0</v>
      </c>
      <c r="CN240" s="467">
        <f t="shared" si="179"/>
        <v>0</v>
      </c>
      <c r="CO240" s="462"/>
      <c r="CP240" s="462"/>
      <c r="CQ240" s="457"/>
      <c r="CR240" s="457"/>
      <c r="CS240" s="457"/>
    </row>
    <row r="241" spans="1:97" s="463" customFormat="1" hidden="1">
      <c r="A241" s="469" t="s">
        <v>364</v>
      </c>
      <c r="B241" s="465" t="s">
        <v>357</v>
      </c>
      <c r="C241" s="466">
        <v>4.95</v>
      </c>
      <c r="D241" s="467">
        <f t="shared" si="133"/>
        <v>153.3002625</v>
      </c>
      <c r="E241" s="467">
        <f t="shared" si="144"/>
        <v>191.62532812500001</v>
      </c>
      <c r="F241" s="467"/>
      <c r="G241" s="467"/>
      <c r="H241" s="467"/>
      <c r="I241" s="467"/>
      <c r="J241" s="467"/>
      <c r="K241" s="467"/>
      <c r="L241" s="467"/>
      <c r="M241" s="467"/>
      <c r="N241" s="467"/>
      <c r="O241" s="467"/>
      <c r="P241" s="467"/>
      <c r="Q241" s="467"/>
      <c r="R241" s="467"/>
      <c r="S241" s="467"/>
      <c r="T241" s="467"/>
      <c r="U241" s="467"/>
      <c r="V241" s="467"/>
      <c r="W241" s="467"/>
      <c r="X241" s="467"/>
      <c r="Y241" s="467">
        <f t="shared" si="145"/>
        <v>76.650131250000001</v>
      </c>
      <c r="Z241" s="467">
        <f t="shared" si="146"/>
        <v>0</v>
      </c>
      <c r="AA241" s="467"/>
      <c r="AB241" s="467">
        <f t="shared" si="147"/>
        <v>61.320105000000005</v>
      </c>
      <c r="AC241" s="467">
        <f t="shared" si="148"/>
        <v>0</v>
      </c>
      <c r="AD241" s="467"/>
      <c r="AE241" s="467">
        <f t="shared" si="149"/>
        <v>53.655091874999997</v>
      </c>
      <c r="AF241" s="467">
        <f t="shared" si="150"/>
        <v>0</v>
      </c>
      <c r="AG241" s="467"/>
      <c r="AH241" s="467">
        <f t="shared" si="151"/>
        <v>45.990078750000002</v>
      </c>
      <c r="AI241" s="467">
        <f t="shared" si="152"/>
        <v>0</v>
      </c>
      <c r="AJ241" s="467"/>
      <c r="AK241" s="467">
        <f t="shared" si="153"/>
        <v>76.650131250000001</v>
      </c>
      <c r="AL241" s="467">
        <f t="shared" si="154"/>
        <v>0</v>
      </c>
      <c r="AM241" s="467"/>
      <c r="AN241" s="467">
        <f t="shared" si="155"/>
        <v>61.320105000000005</v>
      </c>
      <c r="AO241" s="467">
        <f t="shared" si="156"/>
        <v>0</v>
      </c>
      <c r="AP241" s="467"/>
      <c r="AQ241" s="467">
        <f t="shared" si="157"/>
        <v>53.655091874999997</v>
      </c>
      <c r="AR241" s="467">
        <f t="shared" si="158"/>
        <v>0</v>
      </c>
      <c r="AS241" s="467"/>
      <c r="AT241" s="467">
        <f t="shared" si="159"/>
        <v>45.990078750000002</v>
      </c>
      <c r="AU241" s="467">
        <f t="shared" si="160"/>
        <v>0</v>
      </c>
      <c r="AV241" s="467"/>
      <c r="AW241" s="467"/>
      <c r="AX241" s="467"/>
      <c r="AY241" s="467"/>
      <c r="AZ241" s="467"/>
      <c r="BA241" s="467"/>
      <c r="BB241" s="467"/>
      <c r="BC241" s="467"/>
      <c r="BD241" s="467"/>
      <c r="BE241" s="467"/>
      <c r="BF241" s="467"/>
      <c r="BG241" s="467"/>
      <c r="BH241" s="467"/>
      <c r="BI241" s="467"/>
      <c r="BJ241" s="467"/>
      <c r="BK241" s="467"/>
      <c r="BL241" s="467"/>
      <c r="BM241" s="467"/>
      <c r="BN241" s="467"/>
      <c r="BO241" s="467">
        <f t="shared" si="161"/>
        <v>95.812664062500005</v>
      </c>
      <c r="BP241" s="467">
        <f t="shared" si="162"/>
        <v>0</v>
      </c>
      <c r="BQ241" s="467"/>
      <c r="BR241" s="467">
        <f t="shared" si="163"/>
        <v>76.650131250000001</v>
      </c>
      <c r="BS241" s="467">
        <f t="shared" si="164"/>
        <v>0</v>
      </c>
      <c r="BT241" s="467"/>
      <c r="BU241" s="467">
        <f t="shared" si="165"/>
        <v>67.068864843750006</v>
      </c>
      <c r="BV241" s="467">
        <f t="shared" si="166"/>
        <v>0</v>
      </c>
      <c r="BW241" s="467"/>
      <c r="BX241" s="467">
        <f t="shared" si="167"/>
        <v>57.487598437500004</v>
      </c>
      <c r="BY241" s="467">
        <f t="shared" si="168"/>
        <v>0</v>
      </c>
      <c r="BZ241" s="467"/>
      <c r="CA241" s="467">
        <f t="shared" si="169"/>
        <v>95.812664062500005</v>
      </c>
      <c r="CB241" s="467">
        <f t="shared" si="170"/>
        <v>0</v>
      </c>
      <c r="CC241" s="467"/>
      <c r="CD241" s="467">
        <f t="shared" ref="CD241:CD246" si="180">Q241*40%</f>
        <v>0</v>
      </c>
      <c r="CE241" s="467">
        <f t="shared" si="172"/>
        <v>0</v>
      </c>
      <c r="CF241" s="467"/>
      <c r="CG241" s="467">
        <f t="shared" ref="CG241:CG246" si="181">Q241*35%</f>
        <v>0</v>
      </c>
      <c r="CH241" s="467">
        <f t="shared" si="174"/>
        <v>0</v>
      </c>
      <c r="CI241" s="467"/>
      <c r="CJ241" s="467">
        <f t="shared" si="175"/>
        <v>57.487598437500004</v>
      </c>
      <c r="CK241" s="467">
        <f t="shared" si="176"/>
        <v>0</v>
      </c>
      <c r="CL241" s="467">
        <f t="shared" si="177"/>
        <v>0</v>
      </c>
      <c r="CM241" s="467">
        <f t="shared" si="178"/>
        <v>0</v>
      </c>
      <c r="CN241" s="467">
        <f t="shared" si="179"/>
        <v>0</v>
      </c>
      <c r="CO241" s="462"/>
      <c r="CP241" s="462"/>
      <c r="CQ241" s="457"/>
      <c r="CR241" s="457"/>
      <c r="CS241" s="457"/>
    </row>
    <row r="242" spans="1:97" s="463" customFormat="1" hidden="1">
      <c r="A242" s="469"/>
      <c r="B242" s="465" t="s">
        <v>358</v>
      </c>
      <c r="C242" s="466">
        <v>5.01</v>
      </c>
      <c r="D242" s="467">
        <f t="shared" si="133"/>
        <v>155.15844750000002</v>
      </c>
      <c r="E242" s="467">
        <f t="shared" si="144"/>
        <v>193.94805937500001</v>
      </c>
      <c r="F242" s="467"/>
      <c r="G242" s="467"/>
      <c r="H242" s="467"/>
      <c r="I242" s="467"/>
      <c r="J242" s="467"/>
      <c r="K242" s="467"/>
      <c r="L242" s="467"/>
      <c r="M242" s="467"/>
      <c r="N242" s="467"/>
      <c r="O242" s="467"/>
      <c r="P242" s="467"/>
      <c r="Q242" s="467"/>
      <c r="R242" s="467"/>
      <c r="S242" s="467"/>
      <c r="T242" s="467"/>
      <c r="U242" s="467"/>
      <c r="V242" s="467"/>
      <c r="W242" s="467"/>
      <c r="X242" s="467"/>
      <c r="Y242" s="467">
        <f t="shared" si="145"/>
        <v>77.579223750000011</v>
      </c>
      <c r="Z242" s="467">
        <f t="shared" si="146"/>
        <v>0</v>
      </c>
      <c r="AA242" s="467"/>
      <c r="AB242" s="467">
        <f t="shared" si="147"/>
        <v>62.063379000000012</v>
      </c>
      <c r="AC242" s="467">
        <f t="shared" si="148"/>
        <v>0</v>
      </c>
      <c r="AD242" s="467"/>
      <c r="AE242" s="467">
        <f t="shared" si="149"/>
        <v>54.305456625000005</v>
      </c>
      <c r="AF242" s="467">
        <f t="shared" si="150"/>
        <v>0</v>
      </c>
      <c r="AG242" s="467"/>
      <c r="AH242" s="467">
        <f t="shared" si="151"/>
        <v>46.547534250000005</v>
      </c>
      <c r="AI242" s="467">
        <f t="shared" si="152"/>
        <v>0</v>
      </c>
      <c r="AJ242" s="467"/>
      <c r="AK242" s="467">
        <f t="shared" si="153"/>
        <v>77.579223750000011</v>
      </c>
      <c r="AL242" s="467">
        <f t="shared" si="154"/>
        <v>0</v>
      </c>
      <c r="AM242" s="467"/>
      <c r="AN242" s="467">
        <f t="shared" si="155"/>
        <v>62.063379000000012</v>
      </c>
      <c r="AO242" s="467">
        <f t="shared" si="156"/>
        <v>0</v>
      </c>
      <c r="AP242" s="467"/>
      <c r="AQ242" s="467">
        <f t="shared" si="157"/>
        <v>54.305456625000005</v>
      </c>
      <c r="AR242" s="467">
        <f t="shared" si="158"/>
        <v>0</v>
      </c>
      <c r="AS242" s="467"/>
      <c r="AT242" s="467">
        <f t="shared" si="159"/>
        <v>46.547534250000005</v>
      </c>
      <c r="AU242" s="467">
        <f t="shared" si="160"/>
        <v>0</v>
      </c>
      <c r="AV242" s="467"/>
      <c r="AW242" s="467"/>
      <c r="AX242" s="467"/>
      <c r="AY242" s="467"/>
      <c r="AZ242" s="467"/>
      <c r="BA242" s="467"/>
      <c r="BB242" s="467"/>
      <c r="BC242" s="467"/>
      <c r="BD242" s="467"/>
      <c r="BE242" s="467"/>
      <c r="BF242" s="467"/>
      <c r="BG242" s="467"/>
      <c r="BH242" s="467"/>
      <c r="BI242" s="467"/>
      <c r="BJ242" s="467"/>
      <c r="BK242" s="467"/>
      <c r="BL242" s="467"/>
      <c r="BM242" s="467"/>
      <c r="BN242" s="467"/>
      <c r="BO242" s="467">
        <f t="shared" si="161"/>
        <v>96.974029687500007</v>
      </c>
      <c r="BP242" s="467">
        <f t="shared" si="162"/>
        <v>0</v>
      </c>
      <c r="BQ242" s="467"/>
      <c r="BR242" s="467">
        <f t="shared" si="163"/>
        <v>77.579223750000011</v>
      </c>
      <c r="BS242" s="467">
        <f t="shared" si="164"/>
        <v>0</v>
      </c>
      <c r="BT242" s="467"/>
      <c r="BU242" s="467">
        <f t="shared" si="165"/>
        <v>67.881820781249999</v>
      </c>
      <c r="BV242" s="467">
        <f t="shared" si="166"/>
        <v>0</v>
      </c>
      <c r="BW242" s="467"/>
      <c r="BX242" s="467">
        <f t="shared" si="167"/>
        <v>58.184417812500001</v>
      </c>
      <c r="BY242" s="467">
        <f t="shared" si="168"/>
        <v>0</v>
      </c>
      <c r="BZ242" s="467"/>
      <c r="CA242" s="467">
        <f t="shared" si="169"/>
        <v>96.974029687500007</v>
      </c>
      <c r="CB242" s="467">
        <f t="shared" si="170"/>
        <v>0</v>
      </c>
      <c r="CC242" s="467"/>
      <c r="CD242" s="467">
        <f t="shared" si="180"/>
        <v>0</v>
      </c>
      <c r="CE242" s="467">
        <f t="shared" si="172"/>
        <v>0</v>
      </c>
      <c r="CF242" s="467"/>
      <c r="CG242" s="467">
        <f t="shared" si="181"/>
        <v>0</v>
      </c>
      <c r="CH242" s="467">
        <f t="shared" si="174"/>
        <v>0</v>
      </c>
      <c r="CI242" s="467"/>
      <c r="CJ242" s="467">
        <f t="shared" si="175"/>
        <v>58.184417812500001</v>
      </c>
      <c r="CK242" s="467">
        <f t="shared" si="176"/>
        <v>0</v>
      </c>
      <c r="CL242" s="467">
        <f t="shared" si="177"/>
        <v>0</v>
      </c>
      <c r="CM242" s="467">
        <f t="shared" si="178"/>
        <v>0</v>
      </c>
      <c r="CN242" s="467">
        <f t="shared" si="179"/>
        <v>0</v>
      </c>
      <c r="CO242" s="462"/>
      <c r="CP242" s="462"/>
      <c r="CQ242" s="457"/>
      <c r="CR242" s="457"/>
      <c r="CS242" s="457"/>
    </row>
    <row r="243" spans="1:97" s="463" customFormat="1" hidden="1">
      <c r="A243" s="469"/>
      <c r="B243" s="465" t="s">
        <v>359</v>
      </c>
      <c r="C243" s="466">
        <v>5.08</v>
      </c>
      <c r="D243" s="467">
        <f t="shared" si="133"/>
        <v>157.32632999999998</v>
      </c>
      <c r="E243" s="467">
        <f t="shared" si="144"/>
        <v>196.65791249999998</v>
      </c>
      <c r="F243" s="467"/>
      <c r="G243" s="467"/>
      <c r="H243" s="467"/>
      <c r="I243" s="467"/>
      <c r="J243" s="467"/>
      <c r="K243" s="467"/>
      <c r="L243" s="467"/>
      <c r="M243" s="467"/>
      <c r="N243" s="467"/>
      <c r="O243" s="467"/>
      <c r="P243" s="467"/>
      <c r="Q243" s="467"/>
      <c r="R243" s="467"/>
      <c r="S243" s="467"/>
      <c r="T243" s="467"/>
      <c r="U243" s="467"/>
      <c r="V243" s="467"/>
      <c r="W243" s="467"/>
      <c r="X243" s="467"/>
      <c r="Y243" s="467">
        <f t="shared" si="145"/>
        <v>78.663164999999992</v>
      </c>
      <c r="Z243" s="467">
        <f t="shared" si="146"/>
        <v>0</v>
      </c>
      <c r="AA243" s="467"/>
      <c r="AB243" s="467">
        <f t="shared" si="147"/>
        <v>62.930531999999999</v>
      </c>
      <c r="AC243" s="467">
        <f t="shared" si="148"/>
        <v>0</v>
      </c>
      <c r="AD243" s="467"/>
      <c r="AE243" s="467">
        <f t="shared" si="149"/>
        <v>55.064215499999989</v>
      </c>
      <c r="AF243" s="467">
        <f t="shared" si="150"/>
        <v>0</v>
      </c>
      <c r="AG243" s="467"/>
      <c r="AH243" s="467">
        <f t="shared" si="151"/>
        <v>47.197898999999992</v>
      </c>
      <c r="AI243" s="467">
        <f t="shared" si="152"/>
        <v>0</v>
      </c>
      <c r="AJ243" s="467"/>
      <c r="AK243" s="467">
        <f t="shared" si="153"/>
        <v>78.663164999999992</v>
      </c>
      <c r="AL243" s="467">
        <f t="shared" si="154"/>
        <v>0</v>
      </c>
      <c r="AM243" s="467"/>
      <c r="AN243" s="467">
        <f t="shared" si="155"/>
        <v>62.930531999999999</v>
      </c>
      <c r="AO243" s="467">
        <f t="shared" si="156"/>
        <v>0</v>
      </c>
      <c r="AP243" s="467"/>
      <c r="AQ243" s="467">
        <f t="shared" si="157"/>
        <v>55.064215499999989</v>
      </c>
      <c r="AR243" s="467">
        <f t="shared" si="158"/>
        <v>0</v>
      </c>
      <c r="AS243" s="467"/>
      <c r="AT243" s="467">
        <f t="shared" si="159"/>
        <v>47.197898999999992</v>
      </c>
      <c r="AU243" s="467">
        <f t="shared" si="160"/>
        <v>0</v>
      </c>
      <c r="AV243" s="467"/>
      <c r="AW243" s="467"/>
      <c r="AX243" s="467"/>
      <c r="AY243" s="467"/>
      <c r="AZ243" s="467"/>
      <c r="BA243" s="467"/>
      <c r="BB243" s="467"/>
      <c r="BC243" s="467"/>
      <c r="BD243" s="467"/>
      <c r="BE243" s="467"/>
      <c r="BF243" s="467"/>
      <c r="BG243" s="467"/>
      <c r="BH243" s="467"/>
      <c r="BI243" s="467"/>
      <c r="BJ243" s="467"/>
      <c r="BK243" s="467"/>
      <c r="BL243" s="467"/>
      <c r="BM243" s="467"/>
      <c r="BN243" s="467"/>
      <c r="BO243" s="467">
        <f t="shared" si="161"/>
        <v>98.32895624999999</v>
      </c>
      <c r="BP243" s="467">
        <f t="shared" si="162"/>
        <v>0</v>
      </c>
      <c r="BQ243" s="467"/>
      <c r="BR243" s="467">
        <f t="shared" si="163"/>
        <v>78.663164999999992</v>
      </c>
      <c r="BS243" s="467">
        <f t="shared" si="164"/>
        <v>0</v>
      </c>
      <c r="BT243" s="467"/>
      <c r="BU243" s="467">
        <f t="shared" si="165"/>
        <v>68.830269374999986</v>
      </c>
      <c r="BV243" s="467">
        <f t="shared" si="166"/>
        <v>0</v>
      </c>
      <c r="BW243" s="467"/>
      <c r="BX243" s="467">
        <f t="shared" si="167"/>
        <v>58.997373749999994</v>
      </c>
      <c r="BY243" s="467">
        <f t="shared" si="168"/>
        <v>0</v>
      </c>
      <c r="BZ243" s="467"/>
      <c r="CA243" s="467">
        <f t="shared" si="169"/>
        <v>98.32895624999999</v>
      </c>
      <c r="CB243" s="467">
        <f t="shared" si="170"/>
        <v>0</v>
      </c>
      <c r="CC243" s="467"/>
      <c r="CD243" s="467">
        <f t="shared" si="180"/>
        <v>0</v>
      </c>
      <c r="CE243" s="467">
        <f t="shared" si="172"/>
        <v>0</v>
      </c>
      <c r="CF243" s="467"/>
      <c r="CG243" s="467">
        <f t="shared" si="181"/>
        <v>0</v>
      </c>
      <c r="CH243" s="467">
        <f t="shared" si="174"/>
        <v>0</v>
      </c>
      <c r="CI243" s="467"/>
      <c r="CJ243" s="467">
        <f t="shared" si="175"/>
        <v>58.997373749999994</v>
      </c>
      <c r="CK243" s="467">
        <f t="shared" si="176"/>
        <v>0</v>
      </c>
      <c r="CL243" s="467">
        <f t="shared" si="177"/>
        <v>0</v>
      </c>
      <c r="CM243" s="467">
        <f t="shared" si="178"/>
        <v>0</v>
      </c>
      <c r="CN243" s="467">
        <f t="shared" si="179"/>
        <v>0</v>
      </c>
      <c r="CO243" s="462"/>
      <c r="CP243" s="462"/>
      <c r="CQ243" s="457"/>
      <c r="CR243" s="457"/>
      <c r="CS243" s="457"/>
    </row>
    <row r="244" spans="1:97" s="463" customFormat="1" hidden="1">
      <c r="A244" s="469"/>
      <c r="B244" s="465" t="s">
        <v>360</v>
      </c>
      <c r="C244" s="466">
        <v>5.16</v>
      </c>
      <c r="D244" s="467">
        <f t="shared" si="133"/>
        <v>159.80391</v>
      </c>
      <c r="E244" s="467">
        <f t="shared" si="144"/>
        <v>199.7548875</v>
      </c>
      <c r="F244" s="467"/>
      <c r="G244" s="467"/>
      <c r="H244" s="467"/>
      <c r="I244" s="467"/>
      <c r="J244" s="467"/>
      <c r="K244" s="467"/>
      <c r="L244" s="467"/>
      <c r="M244" s="467"/>
      <c r="N244" s="467"/>
      <c r="O244" s="467"/>
      <c r="P244" s="467"/>
      <c r="Q244" s="467"/>
      <c r="R244" s="467"/>
      <c r="S244" s="467"/>
      <c r="T244" s="467"/>
      <c r="U244" s="467"/>
      <c r="V244" s="467"/>
      <c r="W244" s="467"/>
      <c r="X244" s="467"/>
      <c r="Y244" s="467">
        <f t="shared" si="145"/>
        <v>79.901955000000001</v>
      </c>
      <c r="Z244" s="467">
        <f t="shared" si="146"/>
        <v>0</v>
      </c>
      <c r="AA244" s="467"/>
      <c r="AB244" s="467">
        <f t="shared" si="147"/>
        <v>63.921564000000004</v>
      </c>
      <c r="AC244" s="467">
        <f t="shared" si="148"/>
        <v>0</v>
      </c>
      <c r="AD244" s="467"/>
      <c r="AE244" s="467">
        <f t="shared" si="149"/>
        <v>55.931368499999998</v>
      </c>
      <c r="AF244" s="467">
        <f t="shared" si="150"/>
        <v>0</v>
      </c>
      <c r="AG244" s="467"/>
      <c r="AH244" s="467">
        <f t="shared" si="151"/>
        <v>47.941172999999999</v>
      </c>
      <c r="AI244" s="467">
        <f t="shared" si="152"/>
        <v>0</v>
      </c>
      <c r="AJ244" s="467"/>
      <c r="AK244" s="467">
        <f t="shared" si="153"/>
        <v>79.901955000000001</v>
      </c>
      <c r="AL244" s="467">
        <f t="shared" si="154"/>
        <v>0</v>
      </c>
      <c r="AM244" s="467"/>
      <c r="AN244" s="467">
        <f t="shared" si="155"/>
        <v>63.921564000000004</v>
      </c>
      <c r="AO244" s="467">
        <f t="shared" si="156"/>
        <v>0</v>
      </c>
      <c r="AP244" s="467"/>
      <c r="AQ244" s="467">
        <f t="shared" si="157"/>
        <v>55.931368499999998</v>
      </c>
      <c r="AR244" s="467">
        <f t="shared" si="158"/>
        <v>0</v>
      </c>
      <c r="AS244" s="467"/>
      <c r="AT244" s="467">
        <f t="shared" si="159"/>
        <v>47.941172999999999</v>
      </c>
      <c r="AU244" s="467">
        <f t="shared" si="160"/>
        <v>0</v>
      </c>
      <c r="AV244" s="467"/>
      <c r="AW244" s="467"/>
      <c r="AX244" s="467"/>
      <c r="AY244" s="467"/>
      <c r="AZ244" s="467"/>
      <c r="BA244" s="467"/>
      <c r="BB244" s="467"/>
      <c r="BC244" s="467"/>
      <c r="BD244" s="467"/>
      <c r="BE244" s="467"/>
      <c r="BF244" s="467"/>
      <c r="BG244" s="467"/>
      <c r="BH244" s="467"/>
      <c r="BI244" s="467"/>
      <c r="BJ244" s="467"/>
      <c r="BK244" s="467"/>
      <c r="BL244" s="467"/>
      <c r="BM244" s="467"/>
      <c r="BN244" s="467"/>
      <c r="BO244" s="467">
        <f t="shared" si="161"/>
        <v>99.877443749999998</v>
      </c>
      <c r="BP244" s="467">
        <f t="shared" si="162"/>
        <v>0</v>
      </c>
      <c r="BQ244" s="467"/>
      <c r="BR244" s="467">
        <f t="shared" si="163"/>
        <v>79.901955000000001</v>
      </c>
      <c r="BS244" s="467">
        <f t="shared" si="164"/>
        <v>0</v>
      </c>
      <c r="BT244" s="467"/>
      <c r="BU244" s="467">
        <f t="shared" si="165"/>
        <v>69.914210624999996</v>
      </c>
      <c r="BV244" s="467">
        <f t="shared" si="166"/>
        <v>0</v>
      </c>
      <c r="BW244" s="467"/>
      <c r="BX244" s="467">
        <f t="shared" si="167"/>
        <v>59.926466249999997</v>
      </c>
      <c r="BY244" s="467">
        <f t="shared" si="168"/>
        <v>0</v>
      </c>
      <c r="BZ244" s="467"/>
      <c r="CA244" s="467">
        <f t="shared" si="169"/>
        <v>99.877443749999998</v>
      </c>
      <c r="CB244" s="467">
        <f t="shared" si="170"/>
        <v>0</v>
      </c>
      <c r="CC244" s="467"/>
      <c r="CD244" s="467">
        <f t="shared" si="180"/>
        <v>0</v>
      </c>
      <c r="CE244" s="467">
        <f t="shared" si="172"/>
        <v>0</v>
      </c>
      <c r="CF244" s="467"/>
      <c r="CG244" s="467">
        <f t="shared" si="181"/>
        <v>0</v>
      </c>
      <c r="CH244" s="467">
        <f t="shared" si="174"/>
        <v>0</v>
      </c>
      <c r="CI244" s="467"/>
      <c r="CJ244" s="467">
        <f t="shared" si="175"/>
        <v>59.926466249999997</v>
      </c>
      <c r="CK244" s="467">
        <f t="shared" si="176"/>
        <v>0</v>
      </c>
      <c r="CL244" s="467">
        <f t="shared" si="177"/>
        <v>0</v>
      </c>
      <c r="CM244" s="467">
        <f t="shared" si="178"/>
        <v>0</v>
      </c>
      <c r="CN244" s="467">
        <f t="shared" si="179"/>
        <v>0</v>
      </c>
      <c r="CO244" s="462"/>
      <c r="CP244" s="462"/>
      <c r="CQ244" s="457"/>
      <c r="CR244" s="457"/>
      <c r="CS244" s="457"/>
    </row>
    <row r="245" spans="1:97" s="463" customFormat="1" hidden="1">
      <c r="A245" s="469"/>
      <c r="B245" s="465" t="s">
        <v>361</v>
      </c>
      <c r="C245" s="466">
        <v>5.24</v>
      </c>
      <c r="D245" s="467">
        <f t="shared" si="133"/>
        <v>162.28148999999999</v>
      </c>
      <c r="E245" s="467">
        <f t="shared" si="144"/>
        <v>202.85186249999998</v>
      </c>
      <c r="F245" s="467"/>
      <c r="G245" s="467"/>
      <c r="H245" s="467"/>
      <c r="I245" s="467"/>
      <c r="J245" s="467"/>
      <c r="K245" s="467"/>
      <c r="L245" s="467"/>
      <c r="M245" s="467"/>
      <c r="N245" s="467"/>
      <c r="O245" s="467"/>
      <c r="P245" s="467"/>
      <c r="Q245" s="467"/>
      <c r="R245" s="467"/>
      <c r="S245" s="467"/>
      <c r="T245" s="467"/>
      <c r="U245" s="467"/>
      <c r="V245" s="467"/>
      <c r="W245" s="467"/>
      <c r="X245" s="467"/>
      <c r="Y245" s="467">
        <f t="shared" si="145"/>
        <v>81.140744999999995</v>
      </c>
      <c r="Z245" s="467">
        <f t="shared" si="146"/>
        <v>0</v>
      </c>
      <c r="AA245" s="467"/>
      <c r="AB245" s="467">
        <f t="shared" si="147"/>
        <v>64.912595999999994</v>
      </c>
      <c r="AC245" s="467">
        <f t="shared" si="148"/>
        <v>0</v>
      </c>
      <c r="AD245" s="467"/>
      <c r="AE245" s="467">
        <f t="shared" si="149"/>
        <v>56.798521499999993</v>
      </c>
      <c r="AF245" s="467">
        <f t="shared" si="150"/>
        <v>0</v>
      </c>
      <c r="AG245" s="467"/>
      <c r="AH245" s="467">
        <f t="shared" si="151"/>
        <v>48.684446999999999</v>
      </c>
      <c r="AI245" s="467">
        <f t="shared" si="152"/>
        <v>0</v>
      </c>
      <c r="AJ245" s="467"/>
      <c r="AK245" s="467">
        <f t="shared" si="153"/>
        <v>81.140744999999995</v>
      </c>
      <c r="AL245" s="467">
        <f t="shared" si="154"/>
        <v>0</v>
      </c>
      <c r="AM245" s="467"/>
      <c r="AN245" s="467">
        <f t="shared" si="155"/>
        <v>64.912595999999994</v>
      </c>
      <c r="AO245" s="467">
        <f t="shared" si="156"/>
        <v>0</v>
      </c>
      <c r="AP245" s="467"/>
      <c r="AQ245" s="467">
        <f t="shared" si="157"/>
        <v>56.798521499999993</v>
      </c>
      <c r="AR245" s="467">
        <f t="shared" si="158"/>
        <v>0</v>
      </c>
      <c r="AS245" s="467"/>
      <c r="AT245" s="467">
        <f t="shared" si="159"/>
        <v>48.684446999999999</v>
      </c>
      <c r="AU245" s="467">
        <f t="shared" si="160"/>
        <v>0</v>
      </c>
      <c r="AV245" s="467"/>
      <c r="AW245" s="467"/>
      <c r="AX245" s="467"/>
      <c r="AY245" s="467"/>
      <c r="AZ245" s="467"/>
      <c r="BA245" s="467"/>
      <c r="BB245" s="467"/>
      <c r="BC245" s="467"/>
      <c r="BD245" s="467"/>
      <c r="BE245" s="467"/>
      <c r="BF245" s="467"/>
      <c r="BG245" s="467"/>
      <c r="BH245" s="467"/>
      <c r="BI245" s="467"/>
      <c r="BJ245" s="467"/>
      <c r="BK245" s="467"/>
      <c r="BL245" s="467"/>
      <c r="BM245" s="467"/>
      <c r="BN245" s="467"/>
      <c r="BO245" s="467">
        <f t="shared" si="161"/>
        <v>101.42593124999999</v>
      </c>
      <c r="BP245" s="467">
        <f t="shared" si="162"/>
        <v>0</v>
      </c>
      <c r="BQ245" s="467"/>
      <c r="BR245" s="467">
        <f t="shared" si="163"/>
        <v>81.140744999999995</v>
      </c>
      <c r="BS245" s="467">
        <f t="shared" si="164"/>
        <v>0</v>
      </c>
      <c r="BT245" s="467"/>
      <c r="BU245" s="467">
        <f t="shared" si="165"/>
        <v>70.998151874999991</v>
      </c>
      <c r="BV245" s="467">
        <f t="shared" si="166"/>
        <v>0</v>
      </c>
      <c r="BW245" s="467"/>
      <c r="BX245" s="467">
        <f t="shared" si="167"/>
        <v>60.855558749999993</v>
      </c>
      <c r="BY245" s="467">
        <f t="shared" si="168"/>
        <v>0</v>
      </c>
      <c r="BZ245" s="467"/>
      <c r="CA245" s="467">
        <f t="shared" si="169"/>
        <v>101.42593124999999</v>
      </c>
      <c r="CB245" s="467">
        <f t="shared" si="170"/>
        <v>0</v>
      </c>
      <c r="CC245" s="467"/>
      <c r="CD245" s="467">
        <f t="shared" si="180"/>
        <v>0</v>
      </c>
      <c r="CE245" s="467">
        <f t="shared" si="172"/>
        <v>0</v>
      </c>
      <c r="CF245" s="467"/>
      <c r="CG245" s="467">
        <f t="shared" si="181"/>
        <v>0</v>
      </c>
      <c r="CH245" s="467">
        <f t="shared" si="174"/>
        <v>0</v>
      </c>
      <c r="CI245" s="467"/>
      <c r="CJ245" s="467">
        <f t="shared" si="175"/>
        <v>60.855558749999993</v>
      </c>
      <c r="CK245" s="467">
        <f t="shared" si="176"/>
        <v>0</v>
      </c>
      <c r="CL245" s="467">
        <f t="shared" si="177"/>
        <v>0</v>
      </c>
      <c r="CM245" s="467">
        <f t="shared" si="178"/>
        <v>0</v>
      </c>
      <c r="CN245" s="467">
        <f t="shared" si="179"/>
        <v>0</v>
      </c>
      <c r="CO245" s="462"/>
      <c r="CP245" s="462"/>
      <c r="CQ245" s="457"/>
      <c r="CR245" s="457"/>
      <c r="CS245" s="457"/>
    </row>
    <row r="246" spans="1:97" s="463" customFormat="1" hidden="1">
      <c r="A246" s="469"/>
      <c r="B246" s="465" t="s">
        <v>345</v>
      </c>
      <c r="C246" s="466">
        <v>5.32</v>
      </c>
      <c r="D246" s="467">
        <f t="shared" ref="D246:D309" si="182">(C246*17697)*1.75/1000</f>
        <v>164.75907000000001</v>
      </c>
      <c r="E246" s="467">
        <f t="shared" si="144"/>
        <v>205.94883750000002</v>
      </c>
      <c r="F246" s="467"/>
      <c r="G246" s="467"/>
      <c r="H246" s="467"/>
      <c r="I246" s="467"/>
      <c r="J246" s="467"/>
      <c r="K246" s="467"/>
      <c r="L246" s="467"/>
      <c r="M246" s="467"/>
      <c r="N246" s="467"/>
      <c r="O246" s="467"/>
      <c r="P246" s="467"/>
      <c r="Q246" s="467"/>
      <c r="R246" s="467"/>
      <c r="S246" s="467"/>
      <c r="T246" s="467"/>
      <c r="U246" s="467"/>
      <c r="V246" s="467"/>
      <c r="W246" s="467"/>
      <c r="X246" s="467"/>
      <c r="Y246" s="467">
        <f t="shared" si="145"/>
        <v>82.379535000000004</v>
      </c>
      <c r="Z246" s="467">
        <f t="shared" si="146"/>
        <v>0</v>
      </c>
      <c r="AA246" s="467"/>
      <c r="AB246" s="467">
        <f t="shared" si="147"/>
        <v>65.903628000000012</v>
      </c>
      <c r="AC246" s="467">
        <f t="shared" si="148"/>
        <v>0</v>
      </c>
      <c r="AD246" s="467"/>
      <c r="AE246" s="467">
        <f t="shared" si="149"/>
        <v>57.665674500000002</v>
      </c>
      <c r="AF246" s="467">
        <f t="shared" si="150"/>
        <v>0</v>
      </c>
      <c r="AG246" s="467"/>
      <c r="AH246" s="467">
        <f t="shared" si="151"/>
        <v>49.427720999999998</v>
      </c>
      <c r="AI246" s="467">
        <f t="shared" si="152"/>
        <v>0</v>
      </c>
      <c r="AJ246" s="467"/>
      <c r="AK246" s="467">
        <f t="shared" si="153"/>
        <v>82.379535000000004</v>
      </c>
      <c r="AL246" s="467">
        <f t="shared" si="154"/>
        <v>0</v>
      </c>
      <c r="AM246" s="467"/>
      <c r="AN246" s="467">
        <f t="shared" si="155"/>
        <v>65.903628000000012</v>
      </c>
      <c r="AO246" s="467">
        <f t="shared" si="156"/>
        <v>0</v>
      </c>
      <c r="AP246" s="467"/>
      <c r="AQ246" s="467">
        <f t="shared" si="157"/>
        <v>57.665674500000002</v>
      </c>
      <c r="AR246" s="467">
        <f t="shared" si="158"/>
        <v>0</v>
      </c>
      <c r="AS246" s="467"/>
      <c r="AT246" s="467">
        <f t="shared" si="159"/>
        <v>49.427720999999998</v>
      </c>
      <c r="AU246" s="467">
        <f t="shared" si="160"/>
        <v>0</v>
      </c>
      <c r="AV246" s="467"/>
      <c r="AW246" s="467"/>
      <c r="AX246" s="467"/>
      <c r="AY246" s="467"/>
      <c r="AZ246" s="467"/>
      <c r="BA246" s="467"/>
      <c r="BB246" s="467"/>
      <c r="BC246" s="467"/>
      <c r="BD246" s="467"/>
      <c r="BE246" s="467"/>
      <c r="BF246" s="467"/>
      <c r="BG246" s="467"/>
      <c r="BH246" s="467"/>
      <c r="BI246" s="467"/>
      <c r="BJ246" s="467"/>
      <c r="BK246" s="467"/>
      <c r="BL246" s="467"/>
      <c r="BM246" s="467"/>
      <c r="BN246" s="467"/>
      <c r="BO246" s="467">
        <f t="shared" si="161"/>
        <v>102.97441875000001</v>
      </c>
      <c r="BP246" s="467">
        <f t="shared" si="162"/>
        <v>0</v>
      </c>
      <c r="BQ246" s="467"/>
      <c r="BR246" s="467">
        <f t="shared" si="163"/>
        <v>82.379535000000018</v>
      </c>
      <c r="BS246" s="467">
        <f t="shared" si="164"/>
        <v>0</v>
      </c>
      <c r="BT246" s="467"/>
      <c r="BU246" s="467">
        <f t="shared" si="165"/>
        <v>72.082093125</v>
      </c>
      <c r="BV246" s="467">
        <f t="shared" si="166"/>
        <v>0</v>
      </c>
      <c r="BW246" s="467"/>
      <c r="BX246" s="467">
        <f t="shared" si="167"/>
        <v>61.784651250000003</v>
      </c>
      <c r="BY246" s="467">
        <f t="shared" si="168"/>
        <v>0</v>
      </c>
      <c r="BZ246" s="467"/>
      <c r="CA246" s="467">
        <f t="shared" si="169"/>
        <v>102.97441875000001</v>
      </c>
      <c r="CB246" s="467">
        <f t="shared" si="170"/>
        <v>0</v>
      </c>
      <c r="CC246" s="467"/>
      <c r="CD246" s="467">
        <f t="shared" si="180"/>
        <v>0</v>
      </c>
      <c r="CE246" s="467">
        <f t="shared" si="172"/>
        <v>0</v>
      </c>
      <c r="CF246" s="467"/>
      <c r="CG246" s="467">
        <f t="shared" si="181"/>
        <v>0</v>
      </c>
      <c r="CH246" s="467">
        <f t="shared" si="174"/>
        <v>0</v>
      </c>
      <c r="CI246" s="467"/>
      <c r="CJ246" s="467">
        <f t="shared" si="175"/>
        <v>61.784651250000003</v>
      </c>
      <c r="CK246" s="467">
        <f t="shared" si="176"/>
        <v>0</v>
      </c>
      <c r="CL246" s="467">
        <f t="shared" si="177"/>
        <v>0</v>
      </c>
      <c r="CM246" s="467">
        <f t="shared" si="178"/>
        <v>0</v>
      </c>
      <c r="CN246" s="467">
        <f t="shared" si="179"/>
        <v>0</v>
      </c>
      <c r="CO246" s="462"/>
      <c r="CP246" s="462"/>
      <c r="CQ246" s="457"/>
      <c r="CR246" s="457"/>
      <c r="CS246" s="457"/>
    </row>
    <row r="247" spans="1:97" s="463" customFormat="1" hidden="1">
      <c r="A247" s="480"/>
      <c r="B247" s="465" t="s">
        <v>362</v>
      </c>
      <c r="C247" s="466">
        <v>5.41</v>
      </c>
      <c r="D247" s="467">
        <f t="shared" si="182"/>
        <v>167.5463475</v>
      </c>
      <c r="E247" s="467">
        <f t="shared" si="144"/>
        <v>209.432934375</v>
      </c>
      <c r="F247" s="467"/>
      <c r="G247" s="467"/>
      <c r="H247" s="467"/>
      <c r="I247" s="467"/>
      <c r="J247" s="467"/>
      <c r="K247" s="467"/>
      <c r="L247" s="467"/>
      <c r="M247" s="467"/>
      <c r="N247" s="467"/>
      <c r="O247" s="467"/>
      <c r="P247" s="467"/>
      <c r="Q247" s="467"/>
      <c r="R247" s="467"/>
      <c r="S247" s="467"/>
      <c r="T247" s="467"/>
      <c r="U247" s="467"/>
      <c r="V247" s="467"/>
      <c r="W247" s="467"/>
      <c r="X247" s="467"/>
      <c r="Y247" s="467">
        <f t="shared" si="145"/>
        <v>83.773173749999998</v>
      </c>
      <c r="Z247" s="467">
        <f t="shared" si="146"/>
        <v>0</v>
      </c>
      <c r="AA247" s="467"/>
      <c r="AB247" s="467">
        <f t="shared" si="147"/>
        <v>67.018539000000004</v>
      </c>
      <c r="AC247" s="467">
        <f t="shared" si="148"/>
        <v>0</v>
      </c>
      <c r="AD247" s="467"/>
      <c r="AE247" s="467">
        <f t="shared" si="149"/>
        <v>58.641221624999993</v>
      </c>
      <c r="AF247" s="467">
        <f t="shared" si="150"/>
        <v>0</v>
      </c>
      <c r="AG247" s="467"/>
      <c r="AH247" s="467">
        <f t="shared" si="151"/>
        <v>50.263904249999996</v>
      </c>
      <c r="AI247" s="467">
        <f t="shared" si="152"/>
        <v>0</v>
      </c>
      <c r="AJ247" s="467"/>
      <c r="AK247" s="467">
        <f t="shared" si="153"/>
        <v>83.773173749999998</v>
      </c>
      <c r="AL247" s="467">
        <f t="shared" si="154"/>
        <v>0</v>
      </c>
      <c r="AM247" s="467"/>
      <c r="AN247" s="467">
        <f t="shared" si="155"/>
        <v>67.018539000000004</v>
      </c>
      <c r="AO247" s="467">
        <f t="shared" si="156"/>
        <v>0</v>
      </c>
      <c r="AP247" s="467"/>
      <c r="AQ247" s="467">
        <f t="shared" si="157"/>
        <v>58.641221624999993</v>
      </c>
      <c r="AR247" s="467">
        <f t="shared" si="158"/>
        <v>0</v>
      </c>
      <c r="AS247" s="467"/>
      <c r="AT247" s="467">
        <f t="shared" si="159"/>
        <v>50.263904249999996</v>
      </c>
      <c r="AU247" s="467">
        <f t="shared" si="160"/>
        <v>0</v>
      </c>
      <c r="AV247" s="467"/>
      <c r="AW247" s="467"/>
      <c r="AX247" s="467"/>
      <c r="AY247" s="467"/>
      <c r="AZ247" s="467"/>
      <c r="BA247" s="467"/>
      <c r="BB247" s="467"/>
      <c r="BC247" s="467"/>
      <c r="BD247" s="467"/>
      <c r="BE247" s="467"/>
      <c r="BF247" s="467"/>
      <c r="BG247" s="467"/>
      <c r="BH247" s="467"/>
      <c r="BI247" s="467"/>
      <c r="BJ247" s="467"/>
      <c r="BK247" s="467"/>
      <c r="BL247" s="467"/>
      <c r="BM247" s="467"/>
      <c r="BN247" s="467"/>
      <c r="BO247" s="467">
        <f t="shared" si="161"/>
        <v>104.7164671875</v>
      </c>
      <c r="BP247" s="467">
        <f t="shared" si="162"/>
        <v>0</v>
      </c>
      <c r="BQ247" s="467"/>
      <c r="BR247" s="467">
        <f t="shared" si="163"/>
        <v>83.773173750000012</v>
      </c>
      <c r="BS247" s="467">
        <f t="shared" si="164"/>
        <v>0</v>
      </c>
      <c r="BT247" s="467"/>
      <c r="BU247" s="467">
        <f t="shared" si="165"/>
        <v>73.301527031249989</v>
      </c>
      <c r="BV247" s="467">
        <f t="shared" si="166"/>
        <v>0</v>
      </c>
      <c r="BW247" s="467"/>
      <c r="BX247" s="467">
        <f t="shared" si="167"/>
        <v>62.829880312499995</v>
      </c>
      <c r="BY247" s="467">
        <f t="shared" si="168"/>
        <v>0</v>
      </c>
      <c r="BZ247" s="467"/>
      <c r="CA247" s="467">
        <f t="shared" si="169"/>
        <v>104.7164671875</v>
      </c>
      <c r="CB247" s="467">
        <f t="shared" si="170"/>
        <v>0</v>
      </c>
      <c r="CC247" s="467"/>
      <c r="CD247" s="467">
        <f t="shared" si="171"/>
        <v>83.773173750000012</v>
      </c>
      <c r="CE247" s="467">
        <f t="shared" si="172"/>
        <v>0</v>
      </c>
      <c r="CF247" s="467"/>
      <c r="CG247" s="467">
        <f t="shared" si="173"/>
        <v>73.301527031249989</v>
      </c>
      <c r="CH247" s="467">
        <f t="shared" si="174"/>
        <v>0</v>
      </c>
      <c r="CI247" s="467"/>
      <c r="CJ247" s="467">
        <f t="shared" si="175"/>
        <v>62.829880312499995</v>
      </c>
      <c r="CK247" s="467">
        <f t="shared" si="176"/>
        <v>0</v>
      </c>
      <c r="CL247" s="467">
        <f t="shared" si="177"/>
        <v>0</v>
      </c>
      <c r="CM247" s="467">
        <f t="shared" si="178"/>
        <v>0</v>
      </c>
      <c r="CN247" s="467">
        <f t="shared" si="179"/>
        <v>0</v>
      </c>
      <c r="CO247" s="462"/>
      <c r="CP247" s="462"/>
      <c r="CQ247" s="457"/>
      <c r="CR247" s="457"/>
      <c r="CS247" s="457"/>
    </row>
    <row r="248" spans="1:97" s="463" customFormat="1" hidden="1">
      <c r="A248" s="464"/>
      <c r="B248" s="465" t="s">
        <v>353</v>
      </c>
      <c r="C248" s="466">
        <v>4.3899999999999997</v>
      </c>
      <c r="D248" s="467">
        <f t="shared" si="182"/>
        <v>135.95720249999999</v>
      </c>
      <c r="E248" s="467">
        <f t="shared" si="144"/>
        <v>169.94650312499999</v>
      </c>
      <c r="F248" s="467"/>
      <c r="G248" s="467"/>
      <c r="H248" s="467"/>
      <c r="I248" s="467"/>
      <c r="J248" s="467"/>
      <c r="K248" s="467"/>
      <c r="L248" s="467"/>
      <c r="M248" s="467"/>
      <c r="N248" s="467"/>
      <c r="O248" s="467"/>
      <c r="P248" s="467"/>
      <c r="Q248" s="467"/>
      <c r="R248" s="467"/>
      <c r="S248" s="467"/>
      <c r="T248" s="467"/>
      <c r="U248" s="467"/>
      <c r="V248" s="467"/>
      <c r="W248" s="467"/>
      <c r="X248" s="467"/>
      <c r="Y248" s="467">
        <f t="shared" si="145"/>
        <v>67.978601249999997</v>
      </c>
      <c r="Z248" s="467">
        <f t="shared" si="146"/>
        <v>0</v>
      </c>
      <c r="AA248" s="467"/>
      <c r="AB248" s="467">
        <f t="shared" si="147"/>
        <v>54.382880999999998</v>
      </c>
      <c r="AC248" s="467">
        <f t="shared" si="148"/>
        <v>0</v>
      </c>
      <c r="AD248" s="467"/>
      <c r="AE248" s="467">
        <f t="shared" si="149"/>
        <v>47.585020874999998</v>
      </c>
      <c r="AF248" s="467">
        <f t="shared" si="150"/>
        <v>0</v>
      </c>
      <c r="AG248" s="467"/>
      <c r="AH248" s="467">
        <f t="shared" si="151"/>
        <v>40.787160749999998</v>
      </c>
      <c r="AI248" s="467">
        <f t="shared" si="152"/>
        <v>0</v>
      </c>
      <c r="AJ248" s="467"/>
      <c r="AK248" s="467">
        <f t="shared" si="153"/>
        <v>67.978601249999997</v>
      </c>
      <c r="AL248" s="467">
        <f t="shared" si="154"/>
        <v>0</v>
      </c>
      <c r="AM248" s="467"/>
      <c r="AN248" s="467">
        <f t="shared" si="155"/>
        <v>54.382880999999998</v>
      </c>
      <c r="AO248" s="467">
        <f t="shared" si="156"/>
        <v>0</v>
      </c>
      <c r="AP248" s="467"/>
      <c r="AQ248" s="467">
        <f t="shared" si="157"/>
        <v>47.585020874999998</v>
      </c>
      <c r="AR248" s="467">
        <f t="shared" si="158"/>
        <v>0</v>
      </c>
      <c r="AS248" s="467"/>
      <c r="AT248" s="467">
        <f t="shared" si="159"/>
        <v>40.787160749999998</v>
      </c>
      <c r="AU248" s="467">
        <f t="shared" si="160"/>
        <v>0</v>
      </c>
      <c r="AV248" s="467"/>
      <c r="AW248" s="467"/>
      <c r="AX248" s="467"/>
      <c r="AY248" s="467"/>
      <c r="AZ248" s="467"/>
      <c r="BA248" s="467"/>
      <c r="BB248" s="467"/>
      <c r="BC248" s="467"/>
      <c r="BD248" s="467"/>
      <c r="BE248" s="467"/>
      <c r="BF248" s="467"/>
      <c r="BG248" s="467"/>
      <c r="BH248" s="467"/>
      <c r="BI248" s="467"/>
      <c r="BJ248" s="467"/>
      <c r="BK248" s="467"/>
      <c r="BL248" s="467"/>
      <c r="BM248" s="467"/>
      <c r="BN248" s="467"/>
      <c r="BO248" s="467">
        <f t="shared" si="161"/>
        <v>84.973251562499996</v>
      </c>
      <c r="BP248" s="467">
        <f t="shared" si="162"/>
        <v>0</v>
      </c>
      <c r="BQ248" s="467"/>
      <c r="BR248" s="467">
        <f t="shared" si="163"/>
        <v>67.978601249999997</v>
      </c>
      <c r="BS248" s="467">
        <f t="shared" si="164"/>
        <v>0</v>
      </c>
      <c r="BT248" s="467"/>
      <c r="BU248" s="467">
        <f t="shared" si="165"/>
        <v>59.48127609374999</v>
      </c>
      <c r="BV248" s="467">
        <f t="shared" si="166"/>
        <v>0</v>
      </c>
      <c r="BW248" s="467"/>
      <c r="BX248" s="467">
        <f t="shared" si="167"/>
        <v>50.983950937499998</v>
      </c>
      <c r="BY248" s="467">
        <f t="shared" si="168"/>
        <v>0</v>
      </c>
      <c r="BZ248" s="467"/>
      <c r="CA248" s="467">
        <f t="shared" si="169"/>
        <v>84.973251562499996</v>
      </c>
      <c r="CB248" s="467">
        <f t="shared" si="170"/>
        <v>0</v>
      </c>
      <c r="CC248" s="467"/>
      <c r="CD248" s="467">
        <f t="shared" si="171"/>
        <v>67.978601249999997</v>
      </c>
      <c r="CE248" s="467">
        <f t="shared" si="172"/>
        <v>0</v>
      </c>
      <c r="CF248" s="467"/>
      <c r="CG248" s="467">
        <f t="shared" si="173"/>
        <v>59.48127609374999</v>
      </c>
      <c r="CH248" s="467">
        <f t="shared" si="174"/>
        <v>0</v>
      </c>
      <c r="CI248" s="467"/>
      <c r="CJ248" s="467">
        <f t="shared" si="175"/>
        <v>50.983950937499998</v>
      </c>
      <c r="CK248" s="467">
        <f t="shared" si="176"/>
        <v>0</v>
      </c>
      <c r="CL248" s="467">
        <f t="shared" si="177"/>
        <v>0</v>
      </c>
      <c r="CM248" s="467">
        <f t="shared" si="178"/>
        <v>0</v>
      </c>
      <c r="CN248" s="467">
        <f t="shared" si="179"/>
        <v>0</v>
      </c>
      <c r="CO248" s="462"/>
      <c r="CP248" s="462"/>
      <c r="CQ248" s="457"/>
      <c r="CR248" s="457"/>
      <c r="CS248" s="457"/>
    </row>
    <row r="249" spans="1:97" s="463" customFormat="1" hidden="1">
      <c r="A249" s="469"/>
      <c r="B249" s="465" t="s">
        <v>354</v>
      </c>
      <c r="C249" s="466">
        <v>4.5</v>
      </c>
      <c r="D249" s="467">
        <f t="shared" si="182"/>
        <v>139.36387500000001</v>
      </c>
      <c r="E249" s="467">
        <f t="shared" si="144"/>
        <v>174.20484375000001</v>
      </c>
      <c r="F249" s="467"/>
      <c r="G249" s="467"/>
      <c r="H249" s="467"/>
      <c r="I249" s="467"/>
      <c r="J249" s="467"/>
      <c r="K249" s="467"/>
      <c r="L249" s="467"/>
      <c r="M249" s="467"/>
      <c r="N249" s="467"/>
      <c r="O249" s="467"/>
      <c r="P249" s="467"/>
      <c r="Q249" s="467"/>
      <c r="R249" s="467"/>
      <c r="S249" s="467"/>
      <c r="T249" s="467"/>
      <c r="U249" s="467"/>
      <c r="V249" s="467"/>
      <c r="W249" s="467"/>
      <c r="X249" s="467"/>
      <c r="Y249" s="467">
        <f t="shared" si="145"/>
        <v>69.681937500000004</v>
      </c>
      <c r="Z249" s="467">
        <f t="shared" si="146"/>
        <v>0</v>
      </c>
      <c r="AA249" s="467"/>
      <c r="AB249" s="467">
        <f t="shared" si="147"/>
        <v>55.745550000000009</v>
      </c>
      <c r="AC249" s="467">
        <f t="shared" si="148"/>
        <v>0</v>
      </c>
      <c r="AD249" s="467"/>
      <c r="AE249" s="467">
        <f t="shared" si="149"/>
        <v>48.777356249999997</v>
      </c>
      <c r="AF249" s="467">
        <f t="shared" si="150"/>
        <v>0</v>
      </c>
      <c r="AG249" s="467"/>
      <c r="AH249" s="467">
        <f t="shared" si="151"/>
        <v>41.809162499999999</v>
      </c>
      <c r="AI249" s="467">
        <f t="shared" si="152"/>
        <v>0</v>
      </c>
      <c r="AJ249" s="467"/>
      <c r="AK249" s="467">
        <f t="shared" si="153"/>
        <v>69.681937500000004</v>
      </c>
      <c r="AL249" s="467">
        <f t="shared" si="154"/>
        <v>0</v>
      </c>
      <c r="AM249" s="467"/>
      <c r="AN249" s="467">
        <f t="shared" si="155"/>
        <v>55.745550000000009</v>
      </c>
      <c r="AO249" s="467">
        <f t="shared" si="156"/>
        <v>0</v>
      </c>
      <c r="AP249" s="467"/>
      <c r="AQ249" s="467">
        <f t="shared" si="157"/>
        <v>48.777356249999997</v>
      </c>
      <c r="AR249" s="467">
        <f t="shared" si="158"/>
        <v>0</v>
      </c>
      <c r="AS249" s="467"/>
      <c r="AT249" s="467">
        <f t="shared" si="159"/>
        <v>41.809162499999999</v>
      </c>
      <c r="AU249" s="467">
        <f t="shared" si="160"/>
        <v>0</v>
      </c>
      <c r="AV249" s="467"/>
      <c r="AW249" s="467"/>
      <c r="AX249" s="467"/>
      <c r="AY249" s="467"/>
      <c r="AZ249" s="467"/>
      <c r="BA249" s="467"/>
      <c r="BB249" s="467"/>
      <c r="BC249" s="467"/>
      <c r="BD249" s="467"/>
      <c r="BE249" s="467"/>
      <c r="BF249" s="467"/>
      <c r="BG249" s="467"/>
      <c r="BH249" s="467"/>
      <c r="BI249" s="467"/>
      <c r="BJ249" s="467"/>
      <c r="BK249" s="467"/>
      <c r="BL249" s="467"/>
      <c r="BM249" s="467"/>
      <c r="BN249" s="467"/>
      <c r="BO249" s="467">
        <f t="shared" si="161"/>
        <v>87.102421875000005</v>
      </c>
      <c r="BP249" s="467">
        <f t="shared" si="162"/>
        <v>0</v>
      </c>
      <c r="BQ249" s="467"/>
      <c r="BR249" s="467">
        <f t="shared" si="163"/>
        <v>69.681937500000004</v>
      </c>
      <c r="BS249" s="467">
        <f t="shared" si="164"/>
        <v>0</v>
      </c>
      <c r="BT249" s="467"/>
      <c r="BU249" s="467">
        <f t="shared" si="165"/>
        <v>60.971695312499996</v>
      </c>
      <c r="BV249" s="467">
        <f t="shared" si="166"/>
        <v>0</v>
      </c>
      <c r="BW249" s="467"/>
      <c r="BX249" s="467">
        <f t="shared" si="167"/>
        <v>52.261453125000003</v>
      </c>
      <c r="BY249" s="467">
        <f t="shared" si="168"/>
        <v>0</v>
      </c>
      <c r="BZ249" s="467"/>
      <c r="CA249" s="467">
        <f t="shared" si="169"/>
        <v>87.102421875000005</v>
      </c>
      <c r="CB249" s="467">
        <f t="shared" si="170"/>
        <v>0</v>
      </c>
      <c r="CC249" s="467"/>
      <c r="CD249" s="467">
        <f t="shared" si="171"/>
        <v>69.681937500000004</v>
      </c>
      <c r="CE249" s="467">
        <f t="shared" si="172"/>
        <v>0</v>
      </c>
      <c r="CF249" s="467"/>
      <c r="CG249" s="467">
        <f t="shared" si="173"/>
        <v>60.971695312499996</v>
      </c>
      <c r="CH249" s="467">
        <f t="shared" si="174"/>
        <v>0</v>
      </c>
      <c r="CI249" s="467"/>
      <c r="CJ249" s="467">
        <f t="shared" si="175"/>
        <v>52.261453125000003</v>
      </c>
      <c r="CK249" s="467">
        <f t="shared" si="176"/>
        <v>0</v>
      </c>
      <c r="CL249" s="467">
        <f t="shared" si="177"/>
        <v>0</v>
      </c>
      <c r="CM249" s="467">
        <f t="shared" si="178"/>
        <v>0</v>
      </c>
      <c r="CN249" s="467">
        <f t="shared" si="179"/>
        <v>0</v>
      </c>
      <c r="CO249" s="462"/>
      <c r="CP249" s="462"/>
      <c r="CQ249" s="457"/>
      <c r="CR249" s="457"/>
      <c r="CS249" s="457"/>
    </row>
    <row r="250" spans="1:97" s="463" customFormat="1" hidden="1">
      <c r="A250" s="469"/>
      <c r="B250" s="465" t="s">
        <v>355</v>
      </c>
      <c r="C250" s="466">
        <v>4.57</v>
      </c>
      <c r="D250" s="467">
        <f t="shared" si="182"/>
        <v>141.5317575</v>
      </c>
      <c r="E250" s="467">
        <f t="shared" si="144"/>
        <v>176.914696875</v>
      </c>
      <c r="F250" s="467"/>
      <c r="G250" s="467"/>
      <c r="H250" s="467"/>
      <c r="I250" s="467"/>
      <c r="J250" s="467"/>
      <c r="K250" s="467"/>
      <c r="L250" s="467"/>
      <c r="M250" s="467"/>
      <c r="N250" s="467"/>
      <c r="O250" s="467"/>
      <c r="P250" s="467"/>
      <c r="Q250" s="467"/>
      <c r="R250" s="467"/>
      <c r="S250" s="467"/>
      <c r="T250" s="467"/>
      <c r="U250" s="467"/>
      <c r="V250" s="467"/>
      <c r="W250" s="467"/>
      <c r="X250" s="467"/>
      <c r="Y250" s="467">
        <f t="shared" si="145"/>
        <v>70.765878749999999</v>
      </c>
      <c r="Z250" s="467">
        <f t="shared" si="146"/>
        <v>0</v>
      </c>
      <c r="AA250" s="467"/>
      <c r="AB250" s="467">
        <f t="shared" si="147"/>
        <v>56.612703000000003</v>
      </c>
      <c r="AC250" s="467">
        <f t="shared" si="148"/>
        <v>0</v>
      </c>
      <c r="AD250" s="467"/>
      <c r="AE250" s="467">
        <f t="shared" si="149"/>
        <v>49.536115124999995</v>
      </c>
      <c r="AF250" s="467">
        <f t="shared" si="150"/>
        <v>0</v>
      </c>
      <c r="AG250" s="467"/>
      <c r="AH250" s="467">
        <f t="shared" si="151"/>
        <v>42.459527250000001</v>
      </c>
      <c r="AI250" s="467">
        <f t="shared" si="152"/>
        <v>0</v>
      </c>
      <c r="AJ250" s="467"/>
      <c r="AK250" s="467">
        <f t="shared" si="153"/>
        <v>70.765878749999999</v>
      </c>
      <c r="AL250" s="467">
        <f t="shared" si="154"/>
        <v>0</v>
      </c>
      <c r="AM250" s="467"/>
      <c r="AN250" s="467">
        <f t="shared" si="155"/>
        <v>56.612703000000003</v>
      </c>
      <c r="AO250" s="467">
        <f t="shared" si="156"/>
        <v>0</v>
      </c>
      <c r="AP250" s="467"/>
      <c r="AQ250" s="467">
        <f t="shared" si="157"/>
        <v>49.536115124999995</v>
      </c>
      <c r="AR250" s="467">
        <f t="shared" si="158"/>
        <v>0</v>
      </c>
      <c r="AS250" s="467"/>
      <c r="AT250" s="467">
        <f t="shared" si="159"/>
        <v>42.459527250000001</v>
      </c>
      <c r="AU250" s="467">
        <f t="shared" si="160"/>
        <v>0</v>
      </c>
      <c r="AV250" s="467"/>
      <c r="AW250" s="467"/>
      <c r="AX250" s="467"/>
      <c r="AY250" s="467"/>
      <c r="AZ250" s="467"/>
      <c r="BA250" s="467"/>
      <c r="BB250" s="467"/>
      <c r="BC250" s="467"/>
      <c r="BD250" s="467"/>
      <c r="BE250" s="467"/>
      <c r="BF250" s="467"/>
      <c r="BG250" s="467"/>
      <c r="BH250" s="467"/>
      <c r="BI250" s="467"/>
      <c r="BJ250" s="467"/>
      <c r="BK250" s="467"/>
      <c r="BL250" s="467"/>
      <c r="BM250" s="467"/>
      <c r="BN250" s="467"/>
      <c r="BO250" s="467">
        <f t="shared" si="161"/>
        <v>88.457348437500002</v>
      </c>
      <c r="BP250" s="467">
        <f t="shared" si="162"/>
        <v>0</v>
      </c>
      <c r="BQ250" s="467"/>
      <c r="BR250" s="467">
        <f t="shared" si="163"/>
        <v>70.765878749999999</v>
      </c>
      <c r="BS250" s="467">
        <f t="shared" si="164"/>
        <v>0</v>
      </c>
      <c r="BT250" s="467"/>
      <c r="BU250" s="467">
        <f t="shared" si="165"/>
        <v>61.920143906249997</v>
      </c>
      <c r="BV250" s="467">
        <f t="shared" si="166"/>
        <v>0</v>
      </c>
      <c r="BW250" s="467"/>
      <c r="BX250" s="467">
        <f t="shared" si="167"/>
        <v>53.074409062500003</v>
      </c>
      <c r="BY250" s="467">
        <f t="shared" si="168"/>
        <v>0</v>
      </c>
      <c r="BZ250" s="467"/>
      <c r="CA250" s="467">
        <f t="shared" si="169"/>
        <v>88.457348437500002</v>
      </c>
      <c r="CB250" s="467">
        <f t="shared" si="170"/>
        <v>0</v>
      </c>
      <c r="CC250" s="467"/>
      <c r="CD250" s="467">
        <f t="shared" si="171"/>
        <v>70.765878749999999</v>
      </c>
      <c r="CE250" s="467">
        <f t="shared" si="172"/>
        <v>0</v>
      </c>
      <c r="CF250" s="467"/>
      <c r="CG250" s="467">
        <f t="shared" si="173"/>
        <v>61.920143906249997</v>
      </c>
      <c r="CH250" s="467">
        <f t="shared" si="174"/>
        <v>0</v>
      </c>
      <c r="CI250" s="467"/>
      <c r="CJ250" s="467">
        <f t="shared" si="175"/>
        <v>53.074409062500003</v>
      </c>
      <c r="CK250" s="467">
        <f t="shared" si="176"/>
        <v>0</v>
      </c>
      <c r="CL250" s="467">
        <f t="shared" si="177"/>
        <v>0</v>
      </c>
      <c r="CM250" s="467">
        <f t="shared" si="178"/>
        <v>0</v>
      </c>
      <c r="CN250" s="467">
        <f t="shared" si="179"/>
        <v>0</v>
      </c>
      <c r="CO250" s="462"/>
      <c r="CP250" s="462"/>
      <c r="CQ250" s="457"/>
      <c r="CR250" s="457"/>
      <c r="CS250" s="457"/>
    </row>
    <row r="251" spans="1:97" s="463" customFormat="1" hidden="1">
      <c r="A251" s="469"/>
      <c r="B251" s="465" t="s">
        <v>356</v>
      </c>
      <c r="C251" s="466">
        <v>4.6500000000000004</v>
      </c>
      <c r="D251" s="467">
        <f t="shared" si="182"/>
        <v>144.00933749999999</v>
      </c>
      <c r="E251" s="467">
        <f t="shared" si="144"/>
        <v>180.01167187499999</v>
      </c>
      <c r="F251" s="467"/>
      <c r="G251" s="467"/>
      <c r="H251" s="467"/>
      <c r="I251" s="467"/>
      <c r="J251" s="467"/>
      <c r="K251" s="467"/>
      <c r="L251" s="467"/>
      <c r="M251" s="467"/>
      <c r="N251" s="467"/>
      <c r="O251" s="467"/>
      <c r="P251" s="467"/>
      <c r="Q251" s="467"/>
      <c r="R251" s="467"/>
      <c r="S251" s="467"/>
      <c r="T251" s="467"/>
      <c r="U251" s="467"/>
      <c r="V251" s="467"/>
      <c r="W251" s="467"/>
      <c r="X251" s="467"/>
      <c r="Y251" s="467">
        <f t="shared" si="145"/>
        <v>72.004668749999993</v>
      </c>
      <c r="Z251" s="467">
        <f t="shared" si="146"/>
        <v>0</v>
      </c>
      <c r="AA251" s="467"/>
      <c r="AB251" s="467">
        <f t="shared" si="147"/>
        <v>57.603735</v>
      </c>
      <c r="AC251" s="467">
        <f t="shared" si="148"/>
        <v>0</v>
      </c>
      <c r="AD251" s="467"/>
      <c r="AE251" s="467">
        <f t="shared" si="149"/>
        <v>50.40326812499999</v>
      </c>
      <c r="AF251" s="467">
        <f t="shared" si="150"/>
        <v>0</v>
      </c>
      <c r="AG251" s="467"/>
      <c r="AH251" s="467">
        <f t="shared" si="151"/>
        <v>43.202801249999993</v>
      </c>
      <c r="AI251" s="467">
        <f t="shared" si="152"/>
        <v>0</v>
      </c>
      <c r="AJ251" s="467"/>
      <c r="AK251" s="467">
        <f t="shared" si="153"/>
        <v>72.004668749999993</v>
      </c>
      <c r="AL251" s="467">
        <f t="shared" si="154"/>
        <v>0</v>
      </c>
      <c r="AM251" s="467"/>
      <c r="AN251" s="467">
        <f t="shared" si="155"/>
        <v>57.603735</v>
      </c>
      <c r="AO251" s="467">
        <f t="shared" si="156"/>
        <v>0</v>
      </c>
      <c r="AP251" s="467"/>
      <c r="AQ251" s="467">
        <f t="shared" si="157"/>
        <v>50.40326812499999</v>
      </c>
      <c r="AR251" s="467">
        <f t="shared" si="158"/>
        <v>0</v>
      </c>
      <c r="AS251" s="467"/>
      <c r="AT251" s="467">
        <f t="shared" si="159"/>
        <v>43.202801249999993</v>
      </c>
      <c r="AU251" s="467">
        <f t="shared" si="160"/>
        <v>0</v>
      </c>
      <c r="AV251" s="467"/>
      <c r="AW251" s="467"/>
      <c r="AX251" s="467"/>
      <c r="AY251" s="467"/>
      <c r="AZ251" s="467"/>
      <c r="BA251" s="467"/>
      <c r="BB251" s="467"/>
      <c r="BC251" s="467"/>
      <c r="BD251" s="467"/>
      <c r="BE251" s="467"/>
      <c r="BF251" s="467"/>
      <c r="BG251" s="467"/>
      <c r="BH251" s="467"/>
      <c r="BI251" s="467"/>
      <c r="BJ251" s="467"/>
      <c r="BK251" s="467"/>
      <c r="BL251" s="467"/>
      <c r="BM251" s="467"/>
      <c r="BN251" s="467"/>
      <c r="BO251" s="467">
        <f t="shared" si="161"/>
        <v>90.005835937499995</v>
      </c>
      <c r="BP251" s="467">
        <f t="shared" si="162"/>
        <v>0</v>
      </c>
      <c r="BQ251" s="467"/>
      <c r="BR251" s="467">
        <f t="shared" si="163"/>
        <v>72.004668749999993</v>
      </c>
      <c r="BS251" s="467">
        <f t="shared" si="164"/>
        <v>0</v>
      </c>
      <c r="BT251" s="467"/>
      <c r="BU251" s="467">
        <f t="shared" si="165"/>
        <v>63.004085156249992</v>
      </c>
      <c r="BV251" s="467">
        <f t="shared" si="166"/>
        <v>0</v>
      </c>
      <c r="BW251" s="467"/>
      <c r="BX251" s="467">
        <f t="shared" si="167"/>
        <v>54.003501562499999</v>
      </c>
      <c r="BY251" s="467">
        <f t="shared" si="168"/>
        <v>0</v>
      </c>
      <c r="BZ251" s="467"/>
      <c r="CA251" s="467">
        <f t="shared" si="169"/>
        <v>90.005835937499995</v>
      </c>
      <c r="CB251" s="467">
        <f t="shared" si="170"/>
        <v>0</v>
      </c>
      <c r="CC251" s="467"/>
      <c r="CD251" s="467">
        <f t="shared" si="171"/>
        <v>72.004668749999993</v>
      </c>
      <c r="CE251" s="467">
        <f t="shared" si="172"/>
        <v>0</v>
      </c>
      <c r="CF251" s="467"/>
      <c r="CG251" s="467">
        <f t="shared" si="173"/>
        <v>63.004085156249992</v>
      </c>
      <c r="CH251" s="467">
        <f t="shared" si="174"/>
        <v>0</v>
      </c>
      <c r="CI251" s="467"/>
      <c r="CJ251" s="467">
        <f t="shared" si="175"/>
        <v>54.003501562499999</v>
      </c>
      <c r="CK251" s="467">
        <f t="shared" si="176"/>
        <v>0</v>
      </c>
      <c r="CL251" s="467">
        <f t="shared" si="177"/>
        <v>0</v>
      </c>
      <c r="CM251" s="467">
        <f t="shared" si="178"/>
        <v>0</v>
      </c>
      <c r="CN251" s="467">
        <f t="shared" si="179"/>
        <v>0</v>
      </c>
      <c r="CO251" s="462"/>
      <c r="CP251" s="462"/>
      <c r="CQ251" s="457"/>
      <c r="CR251" s="457"/>
      <c r="CS251" s="457"/>
    </row>
    <row r="252" spans="1:97" s="463" customFormat="1" hidden="1">
      <c r="A252" s="469" t="s">
        <v>365</v>
      </c>
      <c r="B252" s="465" t="s">
        <v>357</v>
      </c>
      <c r="C252" s="466">
        <v>4.72</v>
      </c>
      <c r="D252" s="467">
        <f t="shared" si="182"/>
        <v>146.17722000000001</v>
      </c>
      <c r="E252" s="467">
        <f t="shared" si="144"/>
        <v>182.72152500000001</v>
      </c>
      <c r="F252" s="467"/>
      <c r="G252" s="467"/>
      <c r="H252" s="467"/>
      <c r="I252" s="467"/>
      <c r="J252" s="467"/>
      <c r="K252" s="467"/>
      <c r="L252" s="467"/>
      <c r="M252" s="467"/>
      <c r="N252" s="467"/>
      <c r="O252" s="467"/>
      <c r="P252" s="467"/>
      <c r="Q252" s="467"/>
      <c r="R252" s="467"/>
      <c r="S252" s="467"/>
      <c r="T252" s="467"/>
      <c r="U252" s="467"/>
      <c r="V252" s="467"/>
      <c r="W252" s="467"/>
      <c r="X252" s="467"/>
      <c r="Y252" s="467">
        <f t="shared" si="145"/>
        <v>73.088610000000003</v>
      </c>
      <c r="Z252" s="467">
        <f t="shared" si="146"/>
        <v>0</v>
      </c>
      <c r="AA252" s="467"/>
      <c r="AB252" s="467">
        <f t="shared" si="147"/>
        <v>58.470888000000002</v>
      </c>
      <c r="AC252" s="467">
        <f t="shared" si="148"/>
        <v>0</v>
      </c>
      <c r="AD252" s="467"/>
      <c r="AE252" s="467">
        <f t="shared" si="149"/>
        <v>51.162027000000002</v>
      </c>
      <c r="AF252" s="467">
        <f t="shared" si="150"/>
        <v>0</v>
      </c>
      <c r="AG252" s="467"/>
      <c r="AH252" s="467">
        <f t="shared" si="151"/>
        <v>43.853166000000002</v>
      </c>
      <c r="AI252" s="467">
        <f t="shared" si="152"/>
        <v>0</v>
      </c>
      <c r="AJ252" s="467"/>
      <c r="AK252" s="467">
        <f t="shared" si="153"/>
        <v>73.088610000000003</v>
      </c>
      <c r="AL252" s="467">
        <f t="shared" si="154"/>
        <v>0</v>
      </c>
      <c r="AM252" s="467"/>
      <c r="AN252" s="467">
        <f t="shared" si="155"/>
        <v>58.470888000000002</v>
      </c>
      <c r="AO252" s="467">
        <f t="shared" si="156"/>
        <v>0</v>
      </c>
      <c r="AP252" s="467"/>
      <c r="AQ252" s="467">
        <f t="shared" si="157"/>
        <v>51.162027000000002</v>
      </c>
      <c r="AR252" s="467">
        <f t="shared" si="158"/>
        <v>0</v>
      </c>
      <c r="AS252" s="467"/>
      <c r="AT252" s="467">
        <f t="shared" si="159"/>
        <v>43.853166000000002</v>
      </c>
      <c r="AU252" s="467">
        <f t="shared" si="160"/>
        <v>0</v>
      </c>
      <c r="AV252" s="467"/>
      <c r="AW252" s="467"/>
      <c r="AX252" s="467"/>
      <c r="AY252" s="467"/>
      <c r="AZ252" s="467"/>
      <c r="BA252" s="467"/>
      <c r="BB252" s="467"/>
      <c r="BC252" s="467"/>
      <c r="BD252" s="467"/>
      <c r="BE252" s="467"/>
      <c r="BF252" s="467"/>
      <c r="BG252" s="467"/>
      <c r="BH252" s="467"/>
      <c r="BI252" s="467"/>
      <c r="BJ252" s="467"/>
      <c r="BK252" s="467"/>
      <c r="BL252" s="467"/>
      <c r="BM252" s="467"/>
      <c r="BN252" s="467"/>
      <c r="BO252" s="467">
        <f t="shared" si="161"/>
        <v>91.360762500000007</v>
      </c>
      <c r="BP252" s="467">
        <f t="shared" si="162"/>
        <v>0</v>
      </c>
      <c r="BQ252" s="467"/>
      <c r="BR252" s="467">
        <f t="shared" si="163"/>
        <v>73.088610000000003</v>
      </c>
      <c r="BS252" s="467">
        <f t="shared" si="164"/>
        <v>0</v>
      </c>
      <c r="BT252" s="467"/>
      <c r="BU252" s="467">
        <f t="shared" si="165"/>
        <v>63.952533750000001</v>
      </c>
      <c r="BV252" s="467">
        <f t="shared" si="166"/>
        <v>0</v>
      </c>
      <c r="BW252" s="467"/>
      <c r="BX252" s="467">
        <f t="shared" si="167"/>
        <v>54.816457500000006</v>
      </c>
      <c r="BY252" s="467">
        <f t="shared" si="168"/>
        <v>0</v>
      </c>
      <c r="BZ252" s="467"/>
      <c r="CA252" s="467">
        <f t="shared" si="169"/>
        <v>91.360762500000007</v>
      </c>
      <c r="CB252" s="467">
        <f t="shared" si="170"/>
        <v>0</v>
      </c>
      <c r="CC252" s="467"/>
      <c r="CD252" s="467">
        <f t="shared" si="171"/>
        <v>73.088610000000003</v>
      </c>
      <c r="CE252" s="467">
        <f t="shared" si="172"/>
        <v>0</v>
      </c>
      <c r="CF252" s="467"/>
      <c r="CG252" s="467">
        <f t="shared" si="173"/>
        <v>63.952533750000001</v>
      </c>
      <c r="CH252" s="467">
        <f t="shared" si="174"/>
        <v>0</v>
      </c>
      <c r="CI252" s="467"/>
      <c r="CJ252" s="467">
        <f t="shared" si="175"/>
        <v>54.816457500000006</v>
      </c>
      <c r="CK252" s="467">
        <f t="shared" si="176"/>
        <v>0</v>
      </c>
      <c r="CL252" s="467">
        <f t="shared" si="177"/>
        <v>0</v>
      </c>
      <c r="CM252" s="467">
        <f t="shared" si="178"/>
        <v>0</v>
      </c>
      <c r="CN252" s="467">
        <f t="shared" si="179"/>
        <v>0</v>
      </c>
      <c r="CO252" s="462"/>
      <c r="CP252" s="462"/>
      <c r="CQ252" s="457"/>
      <c r="CR252" s="457"/>
      <c r="CS252" s="457"/>
    </row>
    <row r="253" spans="1:97" s="463" customFormat="1" hidden="1">
      <c r="A253" s="469"/>
      <c r="B253" s="465" t="s">
        <v>358</v>
      </c>
      <c r="C253" s="466">
        <v>4.79</v>
      </c>
      <c r="D253" s="467">
        <f t="shared" si="182"/>
        <v>148.3451025</v>
      </c>
      <c r="E253" s="467">
        <f t="shared" si="144"/>
        <v>185.43137812499998</v>
      </c>
      <c r="F253" s="467"/>
      <c r="G253" s="467"/>
      <c r="H253" s="467"/>
      <c r="I253" s="467"/>
      <c r="J253" s="467"/>
      <c r="K253" s="467"/>
      <c r="L253" s="467"/>
      <c r="M253" s="467"/>
      <c r="N253" s="467"/>
      <c r="O253" s="467"/>
      <c r="P253" s="467"/>
      <c r="Q253" s="467"/>
      <c r="R253" s="467"/>
      <c r="S253" s="467"/>
      <c r="T253" s="467"/>
      <c r="U253" s="467"/>
      <c r="V253" s="467"/>
      <c r="W253" s="467"/>
      <c r="X253" s="467"/>
      <c r="Y253" s="467">
        <f t="shared" si="145"/>
        <v>74.172551249999998</v>
      </c>
      <c r="Z253" s="467">
        <f t="shared" si="146"/>
        <v>0</v>
      </c>
      <c r="AA253" s="467"/>
      <c r="AB253" s="467">
        <f t="shared" si="147"/>
        <v>59.338041000000004</v>
      </c>
      <c r="AC253" s="467">
        <f t="shared" si="148"/>
        <v>0</v>
      </c>
      <c r="AD253" s="467"/>
      <c r="AE253" s="467">
        <f t="shared" si="149"/>
        <v>51.920785874999993</v>
      </c>
      <c r="AF253" s="467">
        <f t="shared" si="150"/>
        <v>0</v>
      </c>
      <c r="AG253" s="467"/>
      <c r="AH253" s="467">
        <f t="shared" si="151"/>
        <v>44.503530749999996</v>
      </c>
      <c r="AI253" s="467">
        <f t="shared" si="152"/>
        <v>0</v>
      </c>
      <c r="AJ253" s="467"/>
      <c r="AK253" s="467">
        <f t="shared" si="153"/>
        <v>74.172551249999998</v>
      </c>
      <c r="AL253" s="467">
        <f t="shared" si="154"/>
        <v>0</v>
      </c>
      <c r="AM253" s="467"/>
      <c r="AN253" s="467">
        <f t="shared" si="155"/>
        <v>59.338041000000004</v>
      </c>
      <c r="AO253" s="467">
        <f t="shared" si="156"/>
        <v>0</v>
      </c>
      <c r="AP253" s="467"/>
      <c r="AQ253" s="467">
        <f t="shared" si="157"/>
        <v>51.920785874999993</v>
      </c>
      <c r="AR253" s="467">
        <f t="shared" si="158"/>
        <v>0</v>
      </c>
      <c r="AS253" s="467"/>
      <c r="AT253" s="467">
        <f t="shared" si="159"/>
        <v>44.503530749999996</v>
      </c>
      <c r="AU253" s="467">
        <f t="shared" si="160"/>
        <v>0</v>
      </c>
      <c r="AV253" s="467"/>
      <c r="AW253" s="467"/>
      <c r="AX253" s="467"/>
      <c r="AY253" s="467"/>
      <c r="AZ253" s="467"/>
      <c r="BA253" s="467"/>
      <c r="BB253" s="467"/>
      <c r="BC253" s="467"/>
      <c r="BD253" s="467"/>
      <c r="BE253" s="467"/>
      <c r="BF253" s="467"/>
      <c r="BG253" s="467"/>
      <c r="BH253" s="467"/>
      <c r="BI253" s="467"/>
      <c r="BJ253" s="467"/>
      <c r="BK253" s="467"/>
      <c r="BL253" s="467"/>
      <c r="BM253" s="467"/>
      <c r="BN253" s="467"/>
      <c r="BO253" s="467">
        <f t="shared" si="161"/>
        <v>92.71568906249999</v>
      </c>
      <c r="BP253" s="467">
        <f t="shared" si="162"/>
        <v>0</v>
      </c>
      <c r="BQ253" s="467"/>
      <c r="BR253" s="467">
        <f t="shared" si="163"/>
        <v>74.172551249999998</v>
      </c>
      <c r="BS253" s="467">
        <f t="shared" si="164"/>
        <v>0</v>
      </c>
      <c r="BT253" s="467"/>
      <c r="BU253" s="467">
        <f t="shared" si="165"/>
        <v>64.900982343749988</v>
      </c>
      <c r="BV253" s="467">
        <f t="shared" si="166"/>
        <v>0</v>
      </c>
      <c r="BW253" s="467"/>
      <c r="BX253" s="467">
        <f t="shared" si="167"/>
        <v>55.629413437499991</v>
      </c>
      <c r="BY253" s="467">
        <f t="shared" si="168"/>
        <v>0</v>
      </c>
      <c r="BZ253" s="467"/>
      <c r="CA253" s="467">
        <f t="shared" si="169"/>
        <v>92.71568906249999</v>
      </c>
      <c r="CB253" s="467">
        <f t="shared" si="170"/>
        <v>0</v>
      </c>
      <c r="CC253" s="467"/>
      <c r="CD253" s="467">
        <f t="shared" si="171"/>
        <v>74.172551249999998</v>
      </c>
      <c r="CE253" s="467">
        <f t="shared" si="172"/>
        <v>0</v>
      </c>
      <c r="CF253" s="467"/>
      <c r="CG253" s="467">
        <f t="shared" si="173"/>
        <v>64.900982343749988</v>
      </c>
      <c r="CH253" s="467">
        <f t="shared" si="174"/>
        <v>0</v>
      </c>
      <c r="CI253" s="467"/>
      <c r="CJ253" s="467">
        <f t="shared" si="175"/>
        <v>55.629413437499991</v>
      </c>
      <c r="CK253" s="467">
        <f t="shared" si="176"/>
        <v>0</v>
      </c>
      <c r="CL253" s="467">
        <f t="shared" si="177"/>
        <v>0</v>
      </c>
      <c r="CM253" s="467">
        <f t="shared" si="178"/>
        <v>0</v>
      </c>
      <c r="CN253" s="467">
        <f t="shared" si="179"/>
        <v>0</v>
      </c>
      <c r="CO253" s="462"/>
      <c r="CP253" s="462"/>
      <c r="CQ253" s="457"/>
      <c r="CR253" s="457"/>
      <c r="CS253" s="457"/>
    </row>
    <row r="254" spans="1:97" s="463" customFormat="1" hidden="1">
      <c r="A254" s="469"/>
      <c r="B254" s="465" t="s">
        <v>359</v>
      </c>
      <c r="C254" s="466">
        <v>4.8600000000000003</v>
      </c>
      <c r="D254" s="467">
        <f t="shared" si="182"/>
        <v>150.51298500000001</v>
      </c>
      <c r="E254" s="467">
        <f t="shared" si="144"/>
        <v>188.14123125000003</v>
      </c>
      <c r="F254" s="467"/>
      <c r="G254" s="467"/>
      <c r="H254" s="467"/>
      <c r="I254" s="467"/>
      <c r="J254" s="467"/>
      <c r="K254" s="467"/>
      <c r="L254" s="467"/>
      <c r="M254" s="467"/>
      <c r="N254" s="467"/>
      <c r="O254" s="467"/>
      <c r="P254" s="467"/>
      <c r="Q254" s="467"/>
      <c r="R254" s="467"/>
      <c r="S254" s="467"/>
      <c r="T254" s="467"/>
      <c r="U254" s="467"/>
      <c r="V254" s="467"/>
      <c r="W254" s="467"/>
      <c r="X254" s="467"/>
      <c r="Y254" s="467">
        <f t="shared" si="145"/>
        <v>75.256492500000007</v>
      </c>
      <c r="Z254" s="467">
        <f t="shared" si="146"/>
        <v>0</v>
      </c>
      <c r="AA254" s="467"/>
      <c r="AB254" s="467">
        <f t="shared" si="147"/>
        <v>60.205194000000006</v>
      </c>
      <c r="AC254" s="467">
        <f t="shared" si="148"/>
        <v>0</v>
      </c>
      <c r="AD254" s="467"/>
      <c r="AE254" s="467">
        <f t="shared" si="149"/>
        <v>52.679544750000005</v>
      </c>
      <c r="AF254" s="467">
        <f t="shared" si="150"/>
        <v>0</v>
      </c>
      <c r="AG254" s="467"/>
      <c r="AH254" s="467">
        <f t="shared" si="151"/>
        <v>45.153895500000004</v>
      </c>
      <c r="AI254" s="467">
        <f t="shared" si="152"/>
        <v>0</v>
      </c>
      <c r="AJ254" s="467"/>
      <c r="AK254" s="467">
        <f t="shared" si="153"/>
        <v>75.256492500000007</v>
      </c>
      <c r="AL254" s="467">
        <f t="shared" si="154"/>
        <v>0</v>
      </c>
      <c r="AM254" s="467"/>
      <c r="AN254" s="467">
        <f t="shared" si="155"/>
        <v>60.205194000000006</v>
      </c>
      <c r="AO254" s="467">
        <f t="shared" si="156"/>
        <v>0</v>
      </c>
      <c r="AP254" s="467"/>
      <c r="AQ254" s="467">
        <f t="shared" si="157"/>
        <v>52.679544750000005</v>
      </c>
      <c r="AR254" s="467">
        <f t="shared" si="158"/>
        <v>0</v>
      </c>
      <c r="AS254" s="467"/>
      <c r="AT254" s="467">
        <f t="shared" si="159"/>
        <v>45.153895500000004</v>
      </c>
      <c r="AU254" s="467">
        <f t="shared" si="160"/>
        <v>0</v>
      </c>
      <c r="AV254" s="467"/>
      <c r="AW254" s="467"/>
      <c r="AX254" s="467"/>
      <c r="AY254" s="467"/>
      <c r="AZ254" s="467"/>
      <c r="BA254" s="467"/>
      <c r="BB254" s="467"/>
      <c r="BC254" s="467"/>
      <c r="BD254" s="467"/>
      <c r="BE254" s="467"/>
      <c r="BF254" s="467"/>
      <c r="BG254" s="467"/>
      <c r="BH254" s="467"/>
      <c r="BI254" s="467"/>
      <c r="BJ254" s="467"/>
      <c r="BK254" s="467"/>
      <c r="BL254" s="467"/>
      <c r="BM254" s="467"/>
      <c r="BN254" s="467"/>
      <c r="BO254" s="467">
        <f t="shared" si="161"/>
        <v>94.070615625000016</v>
      </c>
      <c r="BP254" s="467">
        <f t="shared" si="162"/>
        <v>0</v>
      </c>
      <c r="BQ254" s="467"/>
      <c r="BR254" s="467">
        <f t="shared" si="163"/>
        <v>75.256492500000022</v>
      </c>
      <c r="BS254" s="467">
        <f t="shared" si="164"/>
        <v>0</v>
      </c>
      <c r="BT254" s="467"/>
      <c r="BU254" s="467">
        <f t="shared" si="165"/>
        <v>65.849430937500003</v>
      </c>
      <c r="BV254" s="467">
        <f t="shared" si="166"/>
        <v>0</v>
      </c>
      <c r="BW254" s="467"/>
      <c r="BX254" s="467">
        <f t="shared" si="167"/>
        <v>56.442369375000006</v>
      </c>
      <c r="BY254" s="467">
        <f t="shared" si="168"/>
        <v>0</v>
      </c>
      <c r="BZ254" s="467"/>
      <c r="CA254" s="467">
        <f t="shared" si="169"/>
        <v>94.070615625000016</v>
      </c>
      <c r="CB254" s="467">
        <f t="shared" si="170"/>
        <v>0</v>
      </c>
      <c r="CC254" s="467"/>
      <c r="CD254" s="467">
        <f t="shared" si="171"/>
        <v>75.256492500000022</v>
      </c>
      <c r="CE254" s="467">
        <f t="shared" si="172"/>
        <v>0</v>
      </c>
      <c r="CF254" s="467"/>
      <c r="CG254" s="467">
        <f t="shared" si="173"/>
        <v>65.849430937500003</v>
      </c>
      <c r="CH254" s="467">
        <f t="shared" si="174"/>
        <v>0</v>
      </c>
      <c r="CI254" s="467"/>
      <c r="CJ254" s="467">
        <f t="shared" si="175"/>
        <v>56.442369375000006</v>
      </c>
      <c r="CK254" s="467">
        <f t="shared" si="176"/>
        <v>0</v>
      </c>
      <c r="CL254" s="467">
        <f t="shared" si="177"/>
        <v>0</v>
      </c>
      <c r="CM254" s="467">
        <f t="shared" si="178"/>
        <v>0</v>
      </c>
      <c r="CN254" s="467">
        <f t="shared" si="179"/>
        <v>0</v>
      </c>
      <c r="CO254" s="462"/>
      <c r="CP254" s="462"/>
      <c r="CQ254" s="457"/>
      <c r="CR254" s="457"/>
      <c r="CS254" s="457"/>
    </row>
    <row r="255" spans="1:97" s="463" customFormat="1" hidden="1">
      <c r="A255" s="469"/>
      <c r="B255" s="465" t="s">
        <v>360</v>
      </c>
      <c r="C255" s="466">
        <v>4.95</v>
      </c>
      <c r="D255" s="467">
        <f t="shared" si="182"/>
        <v>153.3002625</v>
      </c>
      <c r="E255" s="467">
        <f t="shared" si="144"/>
        <v>191.62532812500001</v>
      </c>
      <c r="F255" s="467"/>
      <c r="G255" s="467"/>
      <c r="H255" s="467"/>
      <c r="I255" s="467"/>
      <c r="J255" s="467"/>
      <c r="K255" s="467"/>
      <c r="L255" s="467"/>
      <c r="M255" s="467"/>
      <c r="N255" s="467"/>
      <c r="O255" s="467"/>
      <c r="P255" s="467"/>
      <c r="Q255" s="467"/>
      <c r="R255" s="467"/>
      <c r="S255" s="467"/>
      <c r="T255" s="467"/>
      <c r="U255" s="467"/>
      <c r="V255" s="467"/>
      <c r="W255" s="467"/>
      <c r="X255" s="467"/>
      <c r="Y255" s="467">
        <f t="shared" si="145"/>
        <v>76.650131250000001</v>
      </c>
      <c r="Z255" s="467">
        <f t="shared" si="146"/>
        <v>0</v>
      </c>
      <c r="AA255" s="467"/>
      <c r="AB255" s="467">
        <f t="shared" si="147"/>
        <v>61.320105000000005</v>
      </c>
      <c r="AC255" s="467">
        <f t="shared" si="148"/>
        <v>0</v>
      </c>
      <c r="AD255" s="467"/>
      <c r="AE255" s="467">
        <f t="shared" si="149"/>
        <v>53.655091874999997</v>
      </c>
      <c r="AF255" s="467">
        <f t="shared" si="150"/>
        <v>0</v>
      </c>
      <c r="AG255" s="467"/>
      <c r="AH255" s="467">
        <f t="shared" si="151"/>
        <v>45.990078750000002</v>
      </c>
      <c r="AI255" s="467">
        <f t="shared" si="152"/>
        <v>0</v>
      </c>
      <c r="AJ255" s="467"/>
      <c r="AK255" s="467">
        <f t="shared" si="153"/>
        <v>76.650131250000001</v>
      </c>
      <c r="AL255" s="467">
        <f t="shared" si="154"/>
        <v>0</v>
      </c>
      <c r="AM255" s="467"/>
      <c r="AN255" s="467">
        <f t="shared" si="155"/>
        <v>61.320105000000005</v>
      </c>
      <c r="AO255" s="467">
        <f t="shared" si="156"/>
        <v>0</v>
      </c>
      <c r="AP255" s="467"/>
      <c r="AQ255" s="467">
        <f t="shared" si="157"/>
        <v>53.655091874999997</v>
      </c>
      <c r="AR255" s="467">
        <f t="shared" si="158"/>
        <v>0</v>
      </c>
      <c r="AS255" s="467"/>
      <c r="AT255" s="467">
        <f t="shared" si="159"/>
        <v>45.990078750000002</v>
      </c>
      <c r="AU255" s="467">
        <f t="shared" si="160"/>
        <v>0</v>
      </c>
      <c r="AV255" s="467"/>
      <c r="AW255" s="467"/>
      <c r="AX255" s="467"/>
      <c r="AY255" s="467"/>
      <c r="AZ255" s="467"/>
      <c r="BA255" s="467"/>
      <c r="BB255" s="467"/>
      <c r="BC255" s="467"/>
      <c r="BD255" s="467"/>
      <c r="BE255" s="467"/>
      <c r="BF255" s="467"/>
      <c r="BG255" s="467"/>
      <c r="BH255" s="467"/>
      <c r="BI255" s="467"/>
      <c r="BJ255" s="467"/>
      <c r="BK255" s="467"/>
      <c r="BL255" s="467"/>
      <c r="BM255" s="467"/>
      <c r="BN255" s="467"/>
      <c r="BO255" s="467">
        <f t="shared" si="161"/>
        <v>95.812664062500005</v>
      </c>
      <c r="BP255" s="467">
        <f t="shared" si="162"/>
        <v>0</v>
      </c>
      <c r="BQ255" s="467"/>
      <c r="BR255" s="467">
        <f t="shared" si="163"/>
        <v>76.650131250000001</v>
      </c>
      <c r="BS255" s="467">
        <f t="shared" si="164"/>
        <v>0</v>
      </c>
      <c r="BT255" s="467"/>
      <c r="BU255" s="467">
        <f t="shared" si="165"/>
        <v>67.068864843750006</v>
      </c>
      <c r="BV255" s="467">
        <f t="shared" si="166"/>
        <v>0</v>
      </c>
      <c r="BW255" s="467"/>
      <c r="BX255" s="467">
        <f t="shared" si="167"/>
        <v>57.487598437500004</v>
      </c>
      <c r="BY255" s="467">
        <f t="shared" si="168"/>
        <v>0</v>
      </c>
      <c r="BZ255" s="467"/>
      <c r="CA255" s="467">
        <f t="shared" si="169"/>
        <v>95.812664062500005</v>
      </c>
      <c r="CB255" s="467">
        <f t="shared" si="170"/>
        <v>0</v>
      </c>
      <c r="CC255" s="467"/>
      <c r="CD255" s="467">
        <f t="shared" si="171"/>
        <v>76.650131250000001</v>
      </c>
      <c r="CE255" s="467">
        <f t="shared" si="172"/>
        <v>0</v>
      </c>
      <c r="CF255" s="467"/>
      <c r="CG255" s="467">
        <f t="shared" si="173"/>
        <v>67.068864843750006</v>
      </c>
      <c r="CH255" s="467">
        <f t="shared" si="174"/>
        <v>0</v>
      </c>
      <c r="CI255" s="467"/>
      <c r="CJ255" s="467">
        <f t="shared" si="175"/>
        <v>57.487598437500004</v>
      </c>
      <c r="CK255" s="467">
        <f t="shared" si="176"/>
        <v>0</v>
      </c>
      <c r="CL255" s="467">
        <f t="shared" si="177"/>
        <v>0</v>
      </c>
      <c r="CM255" s="467">
        <f t="shared" si="178"/>
        <v>0</v>
      </c>
      <c r="CN255" s="467">
        <f t="shared" si="179"/>
        <v>0</v>
      </c>
      <c r="CO255" s="462"/>
      <c r="CP255" s="462"/>
      <c r="CQ255" s="457"/>
      <c r="CR255" s="457"/>
      <c r="CS255" s="457"/>
    </row>
    <row r="256" spans="1:97" s="463" customFormat="1" hidden="1">
      <c r="A256" s="469"/>
      <c r="B256" s="465" t="s">
        <v>361</v>
      </c>
      <c r="C256" s="466">
        <v>5.03</v>
      </c>
      <c r="D256" s="467">
        <f t="shared" si="182"/>
        <v>155.77784249999999</v>
      </c>
      <c r="E256" s="467">
        <f t="shared" si="144"/>
        <v>194.722303125</v>
      </c>
      <c r="F256" s="467"/>
      <c r="G256" s="467"/>
      <c r="H256" s="467"/>
      <c r="I256" s="467"/>
      <c r="J256" s="467"/>
      <c r="K256" s="467"/>
      <c r="L256" s="467"/>
      <c r="M256" s="467"/>
      <c r="N256" s="467"/>
      <c r="O256" s="467"/>
      <c r="P256" s="467"/>
      <c r="Q256" s="467"/>
      <c r="R256" s="467"/>
      <c r="S256" s="467"/>
      <c r="T256" s="467"/>
      <c r="U256" s="467"/>
      <c r="V256" s="467"/>
      <c r="W256" s="467"/>
      <c r="X256" s="467"/>
      <c r="Y256" s="467">
        <f t="shared" si="145"/>
        <v>77.888921249999996</v>
      </c>
      <c r="Z256" s="467">
        <f t="shared" si="146"/>
        <v>0</v>
      </c>
      <c r="AA256" s="467"/>
      <c r="AB256" s="467">
        <f t="shared" si="147"/>
        <v>62.311137000000002</v>
      </c>
      <c r="AC256" s="467">
        <f t="shared" si="148"/>
        <v>0</v>
      </c>
      <c r="AD256" s="467"/>
      <c r="AE256" s="467">
        <f t="shared" si="149"/>
        <v>54.522244874999991</v>
      </c>
      <c r="AF256" s="467">
        <f t="shared" si="150"/>
        <v>0</v>
      </c>
      <c r="AG256" s="467"/>
      <c r="AH256" s="467">
        <f t="shared" si="151"/>
        <v>46.733352749999995</v>
      </c>
      <c r="AI256" s="467">
        <f t="shared" si="152"/>
        <v>0</v>
      </c>
      <c r="AJ256" s="467"/>
      <c r="AK256" s="467">
        <f t="shared" si="153"/>
        <v>77.888921249999996</v>
      </c>
      <c r="AL256" s="467">
        <f t="shared" si="154"/>
        <v>0</v>
      </c>
      <c r="AM256" s="467"/>
      <c r="AN256" s="467">
        <f t="shared" si="155"/>
        <v>62.311137000000002</v>
      </c>
      <c r="AO256" s="467">
        <f t="shared" si="156"/>
        <v>0</v>
      </c>
      <c r="AP256" s="467"/>
      <c r="AQ256" s="467">
        <f t="shared" si="157"/>
        <v>54.522244874999991</v>
      </c>
      <c r="AR256" s="467">
        <f t="shared" si="158"/>
        <v>0</v>
      </c>
      <c r="AS256" s="467"/>
      <c r="AT256" s="467">
        <f t="shared" si="159"/>
        <v>46.733352749999995</v>
      </c>
      <c r="AU256" s="467">
        <f t="shared" si="160"/>
        <v>0</v>
      </c>
      <c r="AV256" s="467"/>
      <c r="AW256" s="467"/>
      <c r="AX256" s="467"/>
      <c r="AY256" s="467"/>
      <c r="AZ256" s="467"/>
      <c r="BA256" s="467"/>
      <c r="BB256" s="467"/>
      <c r="BC256" s="467"/>
      <c r="BD256" s="467"/>
      <c r="BE256" s="467"/>
      <c r="BF256" s="467"/>
      <c r="BG256" s="467"/>
      <c r="BH256" s="467"/>
      <c r="BI256" s="467"/>
      <c r="BJ256" s="467"/>
      <c r="BK256" s="467"/>
      <c r="BL256" s="467"/>
      <c r="BM256" s="467"/>
      <c r="BN256" s="467"/>
      <c r="BO256" s="467">
        <f t="shared" si="161"/>
        <v>97.361151562499998</v>
      </c>
      <c r="BP256" s="467">
        <f t="shared" si="162"/>
        <v>0</v>
      </c>
      <c r="BQ256" s="467"/>
      <c r="BR256" s="467">
        <f t="shared" si="163"/>
        <v>77.88892125000001</v>
      </c>
      <c r="BS256" s="467">
        <f t="shared" si="164"/>
        <v>0</v>
      </c>
      <c r="BT256" s="467"/>
      <c r="BU256" s="467">
        <f t="shared" si="165"/>
        <v>68.152806093749987</v>
      </c>
      <c r="BV256" s="467">
        <f t="shared" si="166"/>
        <v>0</v>
      </c>
      <c r="BW256" s="467"/>
      <c r="BX256" s="467">
        <f t="shared" si="167"/>
        <v>58.416690937499993</v>
      </c>
      <c r="BY256" s="467">
        <f t="shared" si="168"/>
        <v>0</v>
      </c>
      <c r="BZ256" s="467"/>
      <c r="CA256" s="467">
        <f t="shared" si="169"/>
        <v>97.361151562499998</v>
      </c>
      <c r="CB256" s="467">
        <f t="shared" si="170"/>
        <v>0</v>
      </c>
      <c r="CC256" s="467"/>
      <c r="CD256" s="467">
        <f t="shared" si="171"/>
        <v>77.88892125000001</v>
      </c>
      <c r="CE256" s="467">
        <f t="shared" si="172"/>
        <v>0</v>
      </c>
      <c r="CF256" s="467"/>
      <c r="CG256" s="467">
        <f t="shared" si="173"/>
        <v>68.152806093749987</v>
      </c>
      <c r="CH256" s="467">
        <f t="shared" si="174"/>
        <v>0</v>
      </c>
      <c r="CI256" s="467"/>
      <c r="CJ256" s="467">
        <f t="shared" si="175"/>
        <v>58.416690937499993</v>
      </c>
      <c r="CK256" s="467">
        <f t="shared" si="176"/>
        <v>0</v>
      </c>
      <c r="CL256" s="467">
        <f t="shared" si="177"/>
        <v>0</v>
      </c>
      <c r="CM256" s="467">
        <f t="shared" si="178"/>
        <v>0</v>
      </c>
      <c r="CN256" s="467">
        <f t="shared" si="179"/>
        <v>0</v>
      </c>
      <c r="CO256" s="462"/>
      <c r="CP256" s="462"/>
      <c r="CQ256" s="457"/>
      <c r="CR256" s="457"/>
      <c r="CS256" s="457"/>
    </row>
    <row r="257" spans="1:97" s="463" customFormat="1" hidden="1">
      <c r="A257" s="469"/>
      <c r="B257" s="465" t="s">
        <v>345</v>
      </c>
      <c r="C257" s="466">
        <v>5.12</v>
      </c>
      <c r="D257" s="467">
        <f t="shared" si="182"/>
        <v>158.56512000000001</v>
      </c>
      <c r="E257" s="467">
        <f t="shared" si="144"/>
        <v>198.2064</v>
      </c>
      <c r="F257" s="467"/>
      <c r="G257" s="467"/>
      <c r="H257" s="467"/>
      <c r="I257" s="467"/>
      <c r="J257" s="467"/>
      <c r="K257" s="467"/>
      <c r="L257" s="467"/>
      <c r="M257" s="467"/>
      <c r="N257" s="467"/>
      <c r="O257" s="467"/>
      <c r="P257" s="467"/>
      <c r="Q257" s="467"/>
      <c r="R257" s="467"/>
      <c r="S257" s="467"/>
      <c r="T257" s="467"/>
      <c r="U257" s="467"/>
      <c r="V257" s="467"/>
      <c r="W257" s="467"/>
      <c r="X257" s="467"/>
      <c r="Y257" s="467">
        <f t="shared" si="145"/>
        <v>79.282560000000004</v>
      </c>
      <c r="Z257" s="467">
        <f t="shared" si="146"/>
        <v>0</v>
      </c>
      <c r="AA257" s="467"/>
      <c r="AB257" s="467">
        <f t="shared" si="147"/>
        <v>63.426048000000009</v>
      </c>
      <c r="AC257" s="467">
        <f t="shared" si="148"/>
        <v>0</v>
      </c>
      <c r="AD257" s="467"/>
      <c r="AE257" s="467">
        <f t="shared" si="149"/>
        <v>55.497791999999997</v>
      </c>
      <c r="AF257" s="467">
        <f t="shared" si="150"/>
        <v>0</v>
      </c>
      <c r="AG257" s="467"/>
      <c r="AH257" s="467">
        <f t="shared" si="151"/>
        <v>47.569535999999999</v>
      </c>
      <c r="AI257" s="467">
        <f t="shared" si="152"/>
        <v>0</v>
      </c>
      <c r="AJ257" s="467"/>
      <c r="AK257" s="467">
        <f t="shared" si="153"/>
        <v>79.282560000000004</v>
      </c>
      <c r="AL257" s="467">
        <f t="shared" si="154"/>
        <v>0</v>
      </c>
      <c r="AM257" s="467"/>
      <c r="AN257" s="467">
        <f t="shared" si="155"/>
        <v>63.426048000000009</v>
      </c>
      <c r="AO257" s="467">
        <f t="shared" si="156"/>
        <v>0</v>
      </c>
      <c r="AP257" s="467"/>
      <c r="AQ257" s="467">
        <f t="shared" si="157"/>
        <v>55.497791999999997</v>
      </c>
      <c r="AR257" s="467">
        <f t="shared" si="158"/>
        <v>0</v>
      </c>
      <c r="AS257" s="467"/>
      <c r="AT257" s="467">
        <f t="shared" si="159"/>
        <v>47.569535999999999</v>
      </c>
      <c r="AU257" s="467">
        <f t="shared" si="160"/>
        <v>0</v>
      </c>
      <c r="AV257" s="467"/>
      <c r="AW257" s="467"/>
      <c r="AX257" s="467"/>
      <c r="AY257" s="467"/>
      <c r="AZ257" s="467"/>
      <c r="BA257" s="467"/>
      <c r="BB257" s="467"/>
      <c r="BC257" s="467"/>
      <c r="BD257" s="467"/>
      <c r="BE257" s="467"/>
      <c r="BF257" s="467"/>
      <c r="BG257" s="467"/>
      <c r="BH257" s="467"/>
      <c r="BI257" s="467"/>
      <c r="BJ257" s="467"/>
      <c r="BK257" s="467"/>
      <c r="BL257" s="467"/>
      <c r="BM257" s="467"/>
      <c r="BN257" s="467"/>
      <c r="BO257" s="467">
        <f t="shared" si="161"/>
        <v>99.103200000000001</v>
      </c>
      <c r="BP257" s="467">
        <f t="shared" si="162"/>
        <v>0</v>
      </c>
      <c r="BQ257" s="467"/>
      <c r="BR257" s="467">
        <f t="shared" si="163"/>
        <v>79.282560000000004</v>
      </c>
      <c r="BS257" s="467">
        <f t="shared" si="164"/>
        <v>0</v>
      </c>
      <c r="BT257" s="467"/>
      <c r="BU257" s="467">
        <f t="shared" si="165"/>
        <v>69.372239999999991</v>
      </c>
      <c r="BV257" s="467">
        <f t="shared" si="166"/>
        <v>0</v>
      </c>
      <c r="BW257" s="467"/>
      <c r="BX257" s="467">
        <f t="shared" si="167"/>
        <v>59.461919999999999</v>
      </c>
      <c r="BY257" s="467">
        <f t="shared" si="168"/>
        <v>0</v>
      </c>
      <c r="BZ257" s="467"/>
      <c r="CA257" s="467">
        <f t="shared" si="169"/>
        <v>99.103200000000001</v>
      </c>
      <c r="CB257" s="467">
        <f t="shared" si="170"/>
        <v>0</v>
      </c>
      <c r="CC257" s="467"/>
      <c r="CD257" s="467">
        <f t="shared" si="171"/>
        <v>79.282560000000004</v>
      </c>
      <c r="CE257" s="467">
        <f t="shared" si="172"/>
        <v>0</v>
      </c>
      <c r="CF257" s="467"/>
      <c r="CG257" s="467">
        <f t="shared" si="173"/>
        <v>69.372239999999991</v>
      </c>
      <c r="CH257" s="467">
        <f t="shared" si="174"/>
        <v>0</v>
      </c>
      <c r="CI257" s="467"/>
      <c r="CJ257" s="467">
        <f t="shared" si="175"/>
        <v>59.461919999999999</v>
      </c>
      <c r="CK257" s="467">
        <f t="shared" si="176"/>
        <v>0</v>
      </c>
      <c r="CL257" s="467">
        <f t="shared" si="177"/>
        <v>0</v>
      </c>
      <c r="CM257" s="467">
        <f t="shared" si="178"/>
        <v>0</v>
      </c>
      <c r="CN257" s="467">
        <f t="shared" si="179"/>
        <v>0</v>
      </c>
      <c r="CO257" s="462"/>
      <c r="CP257" s="462"/>
      <c r="CQ257" s="457"/>
      <c r="CR257" s="457"/>
      <c r="CS257" s="457"/>
    </row>
    <row r="258" spans="1:97" s="463" customFormat="1" hidden="1">
      <c r="A258" s="480"/>
      <c r="B258" s="465" t="s">
        <v>362</v>
      </c>
      <c r="C258" s="466">
        <v>5.2</v>
      </c>
      <c r="D258" s="467">
        <f t="shared" si="182"/>
        <v>161.04270000000002</v>
      </c>
      <c r="E258" s="467">
        <f t="shared" si="144"/>
        <v>201.30337500000002</v>
      </c>
      <c r="F258" s="467"/>
      <c r="G258" s="467"/>
      <c r="H258" s="467"/>
      <c r="I258" s="467"/>
      <c r="J258" s="467"/>
      <c r="K258" s="467"/>
      <c r="L258" s="467"/>
      <c r="M258" s="467"/>
      <c r="N258" s="467"/>
      <c r="O258" s="467"/>
      <c r="P258" s="467"/>
      <c r="Q258" s="467"/>
      <c r="R258" s="467"/>
      <c r="S258" s="467"/>
      <c r="T258" s="467"/>
      <c r="U258" s="467"/>
      <c r="V258" s="467"/>
      <c r="W258" s="467"/>
      <c r="X258" s="467"/>
      <c r="Y258" s="467">
        <f t="shared" si="145"/>
        <v>80.521350000000012</v>
      </c>
      <c r="Z258" s="467">
        <f t="shared" si="146"/>
        <v>0</v>
      </c>
      <c r="AA258" s="467"/>
      <c r="AB258" s="467">
        <f t="shared" si="147"/>
        <v>64.417080000000013</v>
      </c>
      <c r="AC258" s="467">
        <f t="shared" si="148"/>
        <v>0</v>
      </c>
      <c r="AD258" s="467"/>
      <c r="AE258" s="467">
        <f t="shared" si="149"/>
        <v>56.364945000000006</v>
      </c>
      <c r="AF258" s="467">
        <f t="shared" si="150"/>
        <v>0</v>
      </c>
      <c r="AG258" s="467"/>
      <c r="AH258" s="467">
        <f t="shared" si="151"/>
        <v>48.312810000000006</v>
      </c>
      <c r="AI258" s="467">
        <f t="shared" si="152"/>
        <v>0</v>
      </c>
      <c r="AJ258" s="467"/>
      <c r="AK258" s="467">
        <f t="shared" si="153"/>
        <v>80.521350000000012</v>
      </c>
      <c r="AL258" s="467">
        <f t="shared" si="154"/>
        <v>0</v>
      </c>
      <c r="AM258" s="467"/>
      <c r="AN258" s="467">
        <f t="shared" si="155"/>
        <v>64.417080000000013</v>
      </c>
      <c r="AO258" s="467">
        <f t="shared" si="156"/>
        <v>0</v>
      </c>
      <c r="AP258" s="467"/>
      <c r="AQ258" s="467">
        <f t="shared" si="157"/>
        <v>56.364945000000006</v>
      </c>
      <c r="AR258" s="467">
        <f t="shared" si="158"/>
        <v>0</v>
      </c>
      <c r="AS258" s="467"/>
      <c r="AT258" s="467">
        <f t="shared" si="159"/>
        <v>48.312810000000006</v>
      </c>
      <c r="AU258" s="467">
        <f t="shared" si="160"/>
        <v>0</v>
      </c>
      <c r="AV258" s="467"/>
      <c r="AW258" s="467"/>
      <c r="AX258" s="467"/>
      <c r="AY258" s="467"/>
      <c r="AZ258" s="467"/>
      <c r="BA258" s="467"/>
      <c r="BB258" s="467"/>
      <c r="BC258" s="467"/>
      <c r="BD258" s="467"/>
      <c r="BE258" s="467"/>
      <c r="BF258" s="467"/>
      <c r="BG258" s="467"/>
      <c r="BH258" s="467"/>
      <c r="BI258" s="467"/>
      <c r="BJ258" s="467"/>
      <c r="BK258" s="467"/>
      <c r="BL258" s="467"/>
      <c r="BM258" s="467"/>
      <c r="BN258" s="467"/>
      <c r="BO258" s="467">
        <f t="shared" si="161"/>
        <v>100.65168750000001</v>
      </c>
      <c r="BP258" s="467">
        <f t="shared" si="162"/>
        <v>0</v>
      </c>
      <c r="BQ258" s="467"/>
      <c r="BR258" s="467">
        <f t="shared" si="163"/>
        <v>80.521350000000012</v>
      </c>
      <c r="BS258" s="467">
        <f t="shared" si="164"/>
        <v>0</v>
      </c>
      <c r="BT258" s="467"/>
      <c r="BU258" s="467">
        <f t="shared" si="165"/>
        <v>70.45618125</v>
      </c>
      <c r="BV258" s="467">
        <f t="shared" si="166"/>
        <v>0</v>
      </c>
      <c r="BW258" s="467"/>
      <c r="BX258" s="467">
        <f t="shared" si="167"/>
        <v>60.391012500000002</v>
      </c>
      <c r="BY258" s="467">
        <f t="shared" si="168"/>
        <v>0</v>
      </c>
      <c r="BZ258" s="467"/>
      <c r="CA258" s="467">
        <f t="shared" si="169"/>
        <v>100.65168750000001</v>
      </c>
      <c r="CB258" s="467">
        <f t="shared" si="170"/>
        <v>0</v>
      </c>
      <c r="CC258" s="467"/>
      <c r="CD258" s="467">
        <f t="shared" si="171"/>
        <v>80.521350000000012</v>
      </c>
      <c r="CE258" s="467">
        <f t="shared" si="172"/>
        <v>0</v>
      </c>
      <c r="CF258" s="467"/>
      <c r="CG258" s="467">
        <f t="shared" si="173"/>
        <v>70.45618125</v>
      </c>
      <c r="CH258" s="467">
        <f t="shared" si="174"/>
        <v>0</v>
      </c>
      <c r="CI258" s="467"/>
      <c r="CJ258" s="467">
        <f t="shared" si="175"/>
        <v>60.391012500000002</v>
      </c>
      <c r="CK258" s="467">
        <f t="shared" si="176"/>
        <v>0</v>
      </c>
      <c r="CL258" s="467">
        <f t="shared" si="177"/>
        <v>0</v>
      </c>
      <c r="CM258" s="467">
        <f t="shared" si="178"/>
        <v>0</v>
      </c>
      <c r="CN258" s="467">
        <f t="shared" si="179"/>
        <v>0</v>
      </c>
      <c r="CO258" s="462"/>
      <c r="CP258" s="462"/>
      <c r="CQ258" s="457"/>
      <c r="CR258" s="457"/>
      <c r="CS258" s="457"/>
    </row>
    <row r="259" spans="1:97" s="463" customFormat="1" hidden="1">
      <c r="A259" s="464"/>
      <c r="B259" s="465" t="s">
        <v>353</v>
      </c>
      <c r="C259" s="466">
        <v>4.3600000000000003</v>
      </c>
      <c r="D259" s="467">
        <f t="shared" si="182"/>
        <v>135.02811000000003</v>
      </c>
      <c r="E259" s="467">
        <f t="shared" si="144"/>
        <v>168.78513750000002</v>
      </c>
      <c r="F259" s="467"/>
      <c r="G259" s="467"/>
      <c r="H259" s="467"/>
      <c r="I259" s="467"/>
      <c r="J259" s="467"/>
      <c r="K259" s="467"/>
      <c r="L259" s="467"/>
      <c r="M259" s="467"/>
      <c r="N259" s="467"/>
      <c r="O259" s="467"/>
      <c r="P259" s="467"/>
      <c r="Q259" s="467"/>
      <c r="R259" s="467"/>
      <c r="S259" s="467"/>
      <c r="T259" s="467"/>
      <c r="U259" s="467"/>
      <c r="V259" s="467"/>
      <c r="W259" s="467"/>
      <c r="X259" s="467"/>
      <c r="Y259" s="467">
        <f t="shared" si="145"/>
        <v>67.514055000000013</v>
      </c>
      <c r="Z259" s="467">
        <f t="shared" si="146"/>
        <v>0</v>
      </c>
      <c r="AA259" s="467"/>
      <c r="AB259" s="467">
        <f t="shared" si="147"/>
        <v>54.011244000000012</v>
      </c>
      <c r="AC259" s="467">
        <f t="shared" si="148"/>
        <v>0</v>
      </c>
      <c r="AD259" s="467"/>
      <c r="AE259" s="467">
        <f t="shared" si="149"/>
        <v>47.259838500000008</v>
      </c>
      <c r="AF259" s="467">
        <f t="shared" si="150"/>
        <v>0</v>
      </c>
      <c r="AG259" s="467"/>
      <c r="AH259" s="467">
        <f t="shared" si="151"/>
        <v>40.508433000000004</v>
      </c>
      <c r="AI259" s="467">
        <f t="shared" si="152"/>
        <v>0</v>
      </c>
      <c r="AJ259" s="467"/>
      <c r="AK259" s="467">
        <f t="shared" si="153"/>
        <v>67.514055000000013</v>
      </c>
      <c r="AL259" s="467">
        <f t="shared" si="154"/>
        <v>0</v>
      </c>
      <c r="AM259" s="467"/>
      <c r="AN259" s="467">
        <f t="shared" si="155"/>
        <v>54.011244000000012</v>
      </c>
      <c r="AO259" s="467">
        <f t="shared" si="156"/>
        <v>0</v>
      </c>
      <c r="AP259" s="467"/>
      <c r="AQ259" s="467">
        <f t="shared" si="157"/>
        <v>47.259838500000008</v>
      </c>
      <c r="AR259" s="467">
        <f t="shared" si="158"/>
        <v>0</v>
      </c>
      <c r="AS259" s="467"/>
      <c r="AT259" s="467">
        <f t="shared" si="159"/>
        <v>40.508433000000004</v>
      </c>
      <c r="AU259" s="467">
        <f t="shared" si="160"/>
        <v>0</v>
      </c>
      <c r="AV259" s="467"/>
      <c r="AW259" s="467"/>
      <c r="AX259" s="467"/>
      <c r="AY259" s="467"/>
      <c r="AZ259" s="467"/>
      <c r="BA259" s="467"/>
      <c r="BB259" s="467"/>
      <c r="BC259" s="467"/>
      <c r="BD259" s="467"/>
      <c r="BE259" s="467"/>
      <c r="BF259" s="467"/>
      <c r="BG259" s="467"/>
      <c r="BH259" s="467"/>
      <c r="BI259" s="467"/>
      <c r="BJ259" s="467"/>
      <c r="BK259" s="467"/>
      <c r="BL259" s="467"/>
      <c r="BM259" s="467"/>
      <c r="BN259" s="467"/>
      <c r="BO259" s="467">
        <f t="shared" si="161"/>
        <v>84.392568750000009</v>
      </c>
      <c r="BP259" s="467">
        <f t="shared" si="162"/>
        <v>0</v>
      </c>
      <c r="BQ259" s="467"/>
      <c r="BR259" s="467">
        <f t="shared" si="163"/>
        <v>67.514055000000013</v>
      </c>
      <c r="BS259" s="467">
        <f t="shared" si="164"/>
        <v>0</v>
      </c>
      <c r="BT259" s="467"/>
      <c r="BU259" s="467">
        <f t="shared" si="165"/>
        <v>59.074798125000001</v>
      </c>
      <c r="BV259" s="467">
        <f t="shared" si="166"/>
        <v>0</v>
      </c>
      <c r="BW259" s="467"/>
      <c r="BX259" s="467">
        <f t="shared" si="167"/>
        <v>50.635541250000003</v>
      </c>
      <c r="BY259" s="467">
        <f t="shared" si="168"/>
        <v>0</v>
      </c>
      <c r="BZ259" s="467"/>
      <c r="CA259" s="467">
        <f t="shared" si="169"/>
        <v>84.392568750000009</v>
      </c>
      <c r="CB259" s="467">
        <f t="shared" si="170"/>
        <v>0</v>
      </c>
      <c r="CC259" s="467"/>
      <c r="CD259" s="467">
        <f t="shared" si="171"/>
        <v>67.514055000000013</v>
      </c>
      <c r="CE259" s="467">
        <f t="shared" si="172"/>
        <v>0</v>
      </c>
      <c r="CF259" s="467"/>
      <c r="CG259" s="467">
        <f t="shared" si="173"/>
        <v>59.074798125000001</v>
      </c>
      <c r="CH259" s="467">
        <f t="shared" si="174"/>
        <v>0</v>
      </c>
      <c r="CI259" s="467"/>
      <c r="CJ259" s="467">
        <f t="shared" si="175"/>
        <v>50.635541250000003</v>
      </c>
      <c r="CK259" s="467">
        <f t="shared" si="176"/>
        <v>0</v>
      </c>
      <c r="CL259" s="467">
        <f t="shared" si="177"/>
        <v>0</v>
      </c>
      <c r="CM259" s="467">
        <f t="shared" si="178"/>
        <v>0</v>
      </c>
      <c r="CN259" s="467">
        <f t="shared" si="179"/>
        <v>0</v>
      </c>
      <c r="CO259" s="462"/>
      <c r="CP259" s="462"/>
      <c r="CQ259" s="457"/>
      <c r="CR259" s="457"/>
      <c r="CS259" s="457"/>
    </row>
    <row r="260" spans="1:97" s="463" customFormat="1" hidden="1">
      <c r="A260" s="469"/>
      <c r="B260" s="465" t="s">
        <v>354</v>
      </c>
      <c r="C260" s="466">
        <v>4.4400000000000004</v>
      </c>
      <c r="D260" s="467">
        <f t="shared" si="182"/>
        <v>137.50569000000002</v>
      </c>
      <c r="E260" s="467">
        <f t="shared" si="144"/>
        <v>171.88211250000001</v>
      </c>
      <c r="F260" s="467"/>
      <c r="G260" s="467"/>
      <c r="H260" s="467"/>
      <c r="I260" s="467"/>
      <c r="J260" s="467"/>
      <c r="K260" s="467"/>
      <c r="L260" s="467"/>
      <c r="M260" s="467"/>
      <c r="N260" s="467"/>
      <c r="O260" s="467"/>
      <c r="P260" s="467"/>
      <c r="Q260" s="467"/>
      <c r="R260" s="467"/>
      <c r="S260" s="467"/>
      <c r="T260" s="467"/>
      <c r="U260" s="467"/>
      <c r="V260" s="467"/>
      <c r="W260" s="467"/>
      <c r="X260" s="467"/>
      <c r="Y260" s="467">
        <f t="shared" si="145"/>
        <v>68.752845000000008</v>
      </c>
      <c r="Z260" s="467">
        <f t="shared" si="146"/>
        <v>0</v>
      </c>
      <c r="AA260" s="467"/>
      <c r="AB260" s="467">
        <f t="shared" si="147"/>
        <v>55.002276000000009</v>
      </c>
      <c r="AC260" s="467">
        <f t="shared" si="148"/>
        <v>0</v>
      </c>
      <c r="AD260" s="467"/>
      <c r="AE260" s="467">
        <f t="shared" si="149"/>
        <v>48.126991500000003</v>
      </c>
      <c r="AF260" s="467">
        <f t="shared" si="150"/>
        <v>0</v>
      </c>
      <c r="AG260" s="467"/>
      <c r="AH260" s="467">
        <f t="shared" si="151"/>
        <v>41.251707000000003</v>
      </c>
      <c r="AI260" s="467">
        <f t="shared" si="152"/>
        <v>0</v>
      </c>
      <c r="AJ260" s="467"/>
      <c r="AK260" s="467">
        <f t="shared" si="153"/>
        <v>68.752845000000008</v>
      </c>
      <c r="AL260" s="467">
        <f t="shared" si="154"/>
        <v>0</v>
      </c>
      <c r="AM260" s="467"/>
      <c r="AN260" s="467">
        <f t="shared" si="155"/>
        <v>55.002276000000009</v>
      </c>
      <c r="AO260" s="467">
        <f t="shared" si="156"/>
        <v>0</v>
      </c>
      <c r="AP260" s="467"/>
      <c r="AQ260" s="467">
        <f t="shared" si="157"/>
        <v>48.126991500000003</v>
      </c>
      <c r="AR260" s="467">
        <f t="shared" si="158"/>
        <v>0</v>
      </c>
      <c r="AS260" s="467"/>
      <c r="AT260" s="467">
        <f t="shared" si="159"/>
        <v>41.251707000000003</v>
      </c>
      <c r="AU260" s="467">
        <f t="shared" si="160"/>
        <v>0</v>
      </c>
      <c r="AV260" s="467"/>
      <c r="AW260" s="467"/>
      <c r="AX260" s="467"/>
      <c r="AY260" s="467"/>
      <c r="AZ260" s="467"/>
      <c r="BA260" s="467"/>
      <c r="BB260" s="467"/>
      <c r="BC260" s="467"/>
      <c r="BD260" s="467"/>
      <c r="BE260" s="467"/>
      <c r="BF260" s="467"/>
      <c r="BG260" s="467"/>
      <c r="BH260" s="467"/>
      <c r="BI260" s="467"/>
      <c r="BJ260" s="467"/>
      <c r="BK260" s="467"/>
      <c r="BL260" s="467"/>
      <c r="BM260" s="467"/>
      <c r="BN260" s="467"/>
      <c r="BO260" s="467">
        <f t="shared" si="161"/>
        <v>85.941056250000003</v>
      </c>
      <c r="BP260" s="467">
        <f t="shared" si="162"/>
        <v>0</v>
      </c>
      <c r="BQ260" s="467"/>
      <c r="BR260" s="467">
        <f t="shared" si="163"/>
        <v>68.752845000000008</v>
      </c>
      <c r="BS260" s="467">
        <f t="shared" si="164"/>
        <v>0</v>
      </c>
      <c r="BT260" s="467"/>
      <c r="BU260" s="467">
        <f t="shared" si="165"/>
        <v>60.158739374999996</v>
      </c>
      <c r="BV260" s="467">
        <f t="shared" si="166"/>
        <v>0</v>
      </c>
      <c r="BW260" s="467"/>
      <c r="BX260" s="467">
        <f t="shared" si="167"/>
        <v>51.564633749999999</v>
      </c>
      <c r="BY260" s="467">
        <f t="shared" si="168"/>
        <v>0</v>
      </c>
      <c r="BZ260" s="467"/>
      <c r="CA260" s="467">
        <f t="shared" si="169"/>
        <v>85.941056250000003</v>
      </c>
      <c r="CB260" s="467">
        <f t="shared" si="170"/>
        <v>0</v>
      </c>
      <c r="CC260" s="467"/>
      <c r="CD260" s="467">
        <f t="shared" si="171"/>
        <v>68.752845000000008</v>
      </c>
      <c r="CE260" s="467">
        <f t="shared" si="172"/>
        <v>0</v>
      </c>
      <c r="CF260" s="467"/>
      <c r="CG260" s="467">
        <f t="shared" si="173"/>
        <v>60.158739374999996</v>
      </c>
      <c r="CH260" s="467">
        <f t="shared" si="174"/>
        <v>0</v>
      </c>
      <c r="CI260" s="467"/>
      <c r="CJ260" s="467">
        <f t="shared" si="175"/>
        <v>51.564633749999999</v>
      </c>
      <c r="CK260" s="467">
        <f t="shared" si="176"/>
        <v>0</v>
      </c>
      <c r="CL260" s="467">
        <f t="shared" si="177"/>
        <v>0</v>
      </c>
      <c r="CM260" s="467">
        <f t="shared" si="178"/>
        <v>0</v>
      </c>
      <c r="CN260" s="467">
        <f t="shared" si="179"/>
        <v>0</v>
      </c>
      <c r="CO260" s="462"/>
      <c r="CP260" s="462"/>
      <c r="CQ260" s="457"/>
      <c r="CR260" s="457"/>
      <c r="CS260" s="457"/>
    </row>
    <row r="261" spans="1:97" s="463" customFormat="1" hidden="1">
      <c r="A261" s="469"/>
      <c r="B261" s="465" t="s">
        <v>355</v>
      </c>
      <c r="C261" s="466">
        <v>4.51</v>
      </c>
      <c r="D261" s="467">
        <f t="shared" si="182"/>
        <v>139.67357250000001</v>
      </c>
      <c r="E261" s="467">
        <f t="shared" si="144"/>
        <v>174.591965625</v>
      </c>
      <c r="F261" s="467"/>
      <c r="G261" s="467"/>
      <c r="H261" s="467"/>
      <c r="I261" s="467"/>
      <c r="J261" s="467"/>
      <c r="K261" s="467"/>
      <c r="L261" s="467"/>
      <c r="M261" s="467"/>
      <c r="N261" s="467"/>
      <c r="O261" s="467"/>
      <c r="P261" s="467"/>
      <c r="Q261" s="467"/>
      <c r="R261" s="467"/>
      <c r="S261" s="467"/>
      <c r="T261" s="467"/>
      <c r="U261" s="467"/>
      <c r="V261" s="467"/>
      <c r="W261" s="467"/>
      <c r="X261" s="467"/>
      <c r="Y261" s="467">
        <f t="shared" si="145"/>
        <v>69.836786250000003</v>
      </c>
      <c r="Z261" s="467">
        <f t="shared" si="146"/>
        <v>0</v>
      </c>
      <c r="AA261" s="467"/>
      <c r="AB261" s="467">
        <f t="shared" si="147"/>
        <v>55.869429000000004</v>
      </c>
      <c r="AC261" s="467">
        <f t="shared" si="148"/>
        <v>0</v>
      </c>
      <c r="AD261" s="467"/>
      <c r="AE261" s="467">
        <f t="shared" si="149"/>
        <v>48.885750375000001</v>
      </c>
      <c r="AF261" s="467">
        <f t="shared" si="150"/>
        <v>0</v>
      </c>
      <c r="AG261" s="467"/>
      <c r="AH261" s="467">
        <f t="shared" si="151"/>
        <v>41.902071749999998</v>
      </c>
      <c r="AI261" s="467">
        <f t="shared" si="152"/>
        <v>0</v>
      </c>
      <c r="AJ261" s="467"/>
      <c r="AK261" s="467">
        <f t="shared" si="153"/>
        <v>69.836786250000003</v>
      </c>
      <c r="AL261" s="467">
        <f t="shared" si="154"/>
        <v>0</v>
      </c>
      <c r="AM261" s="467"/>
      <c r="AN261" s="467">
        <f t="shared" si="155"/>
        <v>55.869429000000004</v>
      </c>
      <c r="AO261" s="467">
        <f t="shared" si="156"/>
        <v>0</v>
      </c>
      <c r="AP261" s="467"/>
      <c r="AQ261" s="467">
        <f t="shared" si="157"/>
        <v>48.885750375000001</v>
      </c>
      <c r="AR261" s="467">
        <f t="shared" si="158"/>
        <v>0</v>
      </c>
      <c r="AS261" s="467"/>
      <c r="AT261" s="467">
        <f t="shared" si="159"/>
        <v>41.902071749999998</v>
      </c>
      <c r="AU261" s="467">
        <f t="shared" si="160"/>
        <v>0</v>
      </c>
      <c r="AV261" s="467"/>
      <c r="AW261" s="467"/>
      <c r="AX261" s="467"/>
      <c r="AY261" s="467"/>
      <c r="AZ261" s="467"/>
      <c r="BA261" s="467"/>
      <c r="BB261" s="467"/>
      <c r="BC261" s="467"/>
      <c r="BD261" s="467"/>
      <c r="BE261" s="467"/>
      <c r="BF261" s="467"/>
      <c r="BG261" s="467"/>
      <c r="BH261" s="467"/>
      <c r="BI261" s="467"/>
      <c r="BJ261" s="467"/>
      <c r="BK261" s="467"/>
      <c r="BL261" s="467"/>
      <c r="BM261" s="467"/>
      <c r="BN261" s="467"/>
      <c r="BO261" s="467">
        <f t="shared" si="161"/>
        <v>87.2959828125</v>
      </c>
      <c r="BP261" s="467">
        <f t="shared" si="162"/>
        <v>0</v>
      </c>
      <c r="BQ261" s="467"/>
      <c r="BR261" s="467">
        <f t="shared" si="163"/>
        <v>69.836786250000003</v>
      </c>
      <c r="BS261" s="467">
        <f t="shared" si="164"/>
        <v>0</v>
      </c>
      <c r="BT261" s="467"/>
      <c r="BU261" s="467">
        <f t="shared" si="165"/>
        <v>61.107187968749997</v>
      </c>
      <c r="BV261" s="467">
        <f t="shared" si="166"/>
        <v>0</v>
      </c>
      <c r="BW261" s="467"/>
      <c r="BX261" s="467">
        <f t="shared" si="167"/>
        <v>52.377589687499999</v>
      </c>
      <c r="BY261" s="467">
        <f t="shared" si="168"/>
        <v>0</v>
      </c>
      <c r="BZ261" s="467"/>
      <c r="CA261" s="467">
        <f t="shared" si="169"/>
        <v>87.2959828125</v>
      </c>
      <c r="CB261" s="467">
        <f t="shared" si="170"/>
        <v>0</v>
      </c>
      <c r="CC261" s="467"/>
      <c r="CD261" s="467">
        <f t="shared" si="171"/>
        <v>69.836786250000003</v>
      </c>
      <c r="CE261" s="467">
        <f t="shared" si="172"/>
        <v>0</v>
      </c>
      <c r="CF261" s="467"/>
      <c r="CG261" s="467">
        <f t="shared" si="173"/>
        <v>61.107187968749997</v>
      </c>
      <c r="CH261" s="467">
        <f t="shared" si="174"/>
        <v>0</v>
      </c>
      <c r="CI261" s="467"/>
      <c r="CJ261" s="467">
        <f t="shared" si="175"/>
        <v>52.377589687499999</v>
      </c>
      <c r="CK261" s="467">
        <f t="shared" si="176"/>
        <v>0</v>
      </c>
      <c r="CL261" s="467">
        <f t="shared" si="177"/>
        <v>0</v>
      </c>
      <c r="CM261" s="467">
        <f t="shared" si="178"/>
        <v>0</v>
      </c>
      <c r="CN261" s="467">
        <f t="shared" si="179"/>
        <v>0</v>
      </c>
      <c r="CO261" s="462"/>
      <c r="CP261" s="462"/>
      <c r="CQ261" s="457"/>
      <c r="CR261" s="457"/>
      <c r="CS261" s="457"/>
    </row>
    <row r="262" spans="1:97" s="463" customFormat="1" hidden="1">
      <c r="A262" s="469"/>
      <c r="B262" s="465" t="s">
        <v>356</v>
      </c>
      <c r="C262" s="466">
        <v>4.59</v>
      </c>
      <c r="D262" s="467">
        <f t="shared" si="182"/>
        <v>142.15115249999999</v>
      </c>
      <c r="E262" s="467">
        <f t="shared" si="144"/>
        <v>177.68894062499999</v>
      </c>
      <c r="F262" s="467"/>
      <c r="G262" s="467"/>
      <c r="H262" s="467"/>
      <c r="I262" s="467"/>
      <c r="J262" s="467"/>
      <c r="K262" s="467"/>
      <c r="L262" s="467"/>
      <c r="M262" s="467"/>
      <c r="N262" s="467"/>
      <c r="O262" s="467"/>
      <c r="P262" s="467"/>
      <c r="Q262" s="467"/>
      <c r="R262" s="467"/>
      <c r="S262" s="467"/>
      <c r="T262" s="467"/>
      <c r="U262" s="467"/>
      <c r="V262" s="467"/>
      <c r="W262" s="467"/>
      <c r="X262" s="467"/>
      <c r="Y262" s="467">
        <f t="shared" si="145"/>
        <v>71.075576249999997</v>
      </c>
      <c r="Z262" s="467">
        <f t="shared" si="146"/>
        <v>0</v>
      </c>
      <c r="AA262" s="467"/>
      <c r="AB262" s="467">
        <f t="shared" si="147"/>
        <v>56.860461000000001</v>
      </c>
      <c r="AC262" s="467">
        <f t="shared" si="148"/>
        <v>0</v>
      </c>
      <c r="AD262" s="467"/>
      <c r="AE262" s="467">
        <f t="shared" si="149"/>
        <v>49.752903374999995</v>
      </c>
      <c r="AF262" s="467">
        <f t="shared" si="150"/>
        <v>0</v>
      </c>
      <c r="AG262" s="467"/>
      <c r="AH262" s="467">
        <f t="shared" si="151"/>
        <v>42.645345749999997</v>
      </c>
      <c r="AI262" s="467">
        <f t="shared" si="152"/>
        <v>0</v>
      </c>
      <c r="AJ262" s="467"/>
      <c r="AK262" s="467">
        <f t="shared" si="153"/>
        <v>71.075576249999997</v>
      </c>
      <c r="AL262" s="467">
        <f t="shared" si="154"/>
        <v>0</v>
      </c>
      <c r="AM262" s="467"/>
      <c r="AN262" s="467">
        <f t="shared" si="155"/>
        <v>56.860461000000001</v>
      </c>
      <c r="AO262" s="467">
        <f t="shared" si="156"/>
        <v>0</v>
      </c>
      <c r="AP262" s="467"/>
      <c r="AQ262" s="467">
        <f t="shared" si="157"/>
        <v>49.752903374999995</v>
      </c>
      <c r="AR262" s="467">
        <f t="shared" si="158"/>
        <v>0</v>
      </c>
      <c r="AS262" s="467"/>
      <c r="AT262" s="467">
        <f t="shared" si="159"/>
        <v>42.645345749999997</v>
      </c>
      <c r="AU262" s="467">
        <f t="shared" si="160"/>
        <v>0</v>
      </c>
      <c r="AV262" s="467"/>
      <c r="AW262" s="467"/>
      <c r="AX262" s="467"/>
      <c r="AY262" s="467"/>
      <c r="AZ262" s="467"/>
      <c r="BA262" s="467"/>
      <c r="BB262" s="467"/>
      <c r="BC262" s="467"/>
      <c r="BD262" s="467"/>
      <c r="BE262" s="467"/>
      <c r="BF262" s="467"/>
      <c r="BG262" s="467"/>
      <c r="BH262" s="467"/>
      <c r="BI262" s="467"/>
      <c r="BJ262" s="467"/>
      <c r="BK262" s="467"/>
      <c r="BL262" s="467"/>
      <c r="BM262" s="467"/>
      <c r="BN262" s="467"/>
      <c r="BO262" s="467">
        <f t="shared" si="161"/>
        <v>88.844470312499993</v>
      </c>
      <c r="BP262" s="467">
        <f t="shared" si="162"/>
        <v>0</v>
      </c>
      <c r="BQ262" s="467"/>
      <c r="BR262" s="467">
        <f t="shared" si="163"/>
        <v>71.075576249999997</v>
      </c>
      <c r="BS262" s="467">
        <f t="shared" si="164"/>
        <v>0</v>
      </c>
      <c r="BT262" s="467"/>
      <c r="BU262" s="467">
        <f t="shared" si="165"/>
        <v>62.191129218749992</v>
      </c>
      <c r="BV262" s="467">
        <f t="shared" si="166"/>
        <v>0</v>
      </c>
      <c r="BW262" s="467"/>
      <c r="BX262" s="467">
        <f t="shared" si="167"/>
        <v>53.306682187499995</v>
      </c>
      <c r="BY262" s="467">
        <f t="shared" si="168"/>
        <v>0</v>
      </c>
      <c r="BZ262" s="467"/>
      <c r="CA262" s="467">
        <f t="shared" si="169"/>
        <v>88.844470312499993</v>
      </c>
      <c r="CB262" s="467">
        <f t="shared" si="170"/>
        <v>0</v>
      </c>
      <c r="CC262" s="467"/>
      <c r="CD262" s="467">
        <f t="shared" si="171"/>
        <v>71.075576249999997</v>
      </c>
      <c r="CE262" s="467">
        <f t="shared" si="172"/>
        <v>0</v>
      </c>
      <c r="CF262" s="467"/>
      <c r="CG262" s="467">
        <f t="shared" si="173"/>
        <v>62.191129218749992</v>
      </c>
      <c r="CH262" s="467">
        <f t="shared" si="174"/>
        <v>0</v>
      </c>
      <c r="CI262" s="467"/>
      <c r="CJ262" s="467">
        <f t="shared" si="175"/>
        <v>53.306682187499995</v>
      </c>
      <c r="CK262" s="467">
        <f t="shared" si="176"/>
        <v>0</v>
      </c>
      <c r="CL262" s="467">
        <f t="shared" si="177"/>
        <v>0</v>
      </c>
      <c r="CM262" s="467">
        <f t="shared" si="178"/>
        <v>0</v>
      </c>
      <c r="CN262" s="467">
        <f t="shared" si="179"/>
        <v>0</v>
      </c>
      <c r="CO262" s="462"/>
      <c r="CP262" s="462"/>
      <c r="CQ262" s="457"/>
      <c r="CR262" s="457"/>
      <c r="CS262" s="457"/>
    </row>
    <row r="263" spans="1:97" s="463" customFormat="1" hidden="1">
      <c r="A263" s="469" t="s">
        <v>366</v>
      </c>
      <c r="B263" s="465" t="s">
        <v>357</v>
      </c>
      <c r="C263" s="466">
        <v>4.66</v>
      </c>
      <c r="D263" s="467">
        <f t="shared" si="182"/>
        <v>144.31903500000001</v>
      </c>
      <c r="E263" s="467">
        <f t="shared" si="144"/>
        <v>180.39879375000001</v>
      </c>
      <c r="F263" s="467"/>
      <c r="G263" s="467"/>
      <c r="H263" s="467"/>
      <c r="I263" s="467"/>
      <c r="J263" s="467"/>
      <c r="K263" s="467"/>
      <c r="L263" s="467"/>
      <c r="M263" s="467"/>
      <c r="N263" s="467"/>
      <c r="O263" s="467"/>
      <c r="P263" s="467"/>
      <c r="Q263" s="467"/>
      <c r="R263" s="467"/>
      <c r="S263" s="467"/>
      <c r="T263" s="467"/>
      <c r="U263" s="467"/>
      <c r="V263" s="467"/>
      <c r="W263" s="467"/>
      <c r="X263" s="467"/>
      <c r="Y263" s="467">
        <f t="shared" si="145"/>
        <v>72.159517500000007</v>
      </c>
      <c r="Z263" s="467">
        <f t="shared" si="146"/>
        <v>0</v>
      </c>
      <c r="AA263" s="467"/>
      <c r="AB263" s="467">
        <f t="shared" si="147"/>
        <v>57.72761400000001</v>
      </c>
      <c r="AC263" s="467">
        <f t="shared" si="148"/>
        <v>0</v>
      </c>
      <c r="AD263" s="467"/>
      <c r="AE263" s="467">
        <f t="shared" si="149"/>
        <v>50.511662250000001</v>
      </c>
      <c r="AF263" s="467">
        <f t="shared" si="150"/>
        <v>0</v>
      </c>
      <c r="AG263" s="467"/>
      <c r="AH263" s="467">
        <f t="shared" si="151"/>
        <v>43.295710500000006</v>
      </c>
      <c r="AI263" s="467">
        <f t="shared" si="152"/>
        <v>0</v>
      </c>
      <c r="AJ263" s="467"/>
      <c r="AK263" s="467">
        <f t="shared" si="153"/>
        <v>72.159517500000007</v>
      </c>
      <c r="AL263" s="467">
        <f t="shared" si="154"/>
        <v>0</v>
      </c>
      <c r="AM263" s="467"/>
      <c r="AN263" s="467">
        <f t="shared" si="155"/>
        <v>57.72761400000001</v>
      </c>
      <c r="AO263" s="467">
        <f t="shared" si="156"/>
        <v>0</v>
      </c>
      <c r="AP263" s="467"/>
      <c r="AQ263" s="467">
        <f t="shared" si="157"/>
        <v>50.511662250000001</v>
      </c>
      <c r="AR263" s="467">
        <f t="shared" si="158"/>
        <v>0</v>
      </c>
      <c r="AS263" s="467"/>
      <c r="AT263" s="467">
        <f t="shared" si="159"/>
        <v>43.295710500000006</v>
      </c>
      <c r="AU263" s="467">
        <f t="shared" si="160"/>
        <v>0</v>
      </c>
      <c r="AV263" s="467"/>
      <c r="AW263" s="467"/>
      <c r="AX263" s="467"/>
      <c r="AY263" s="467"/>
      <c r="AZ263" s="467"/>
      <c r="BA263" s="467"/>
      <c r="BB263" s="467"/>
      <c r="BC263" s="467"/>
      <c r="BD263" s="467"/>
      <c r="BE263" s="467"/>
      <c r="BF263" s="467"/>
      <c r="BG263" s="467"/>
      <c r="BH263" s="467"/>
      <c r="BI263" s="467"/>
      <c r="BJ263" s="467"/>
      <c r="BK263" s="467"/>
      <c r="BL263" s="467"/>
      <c r="BM263" s="467"/>
      <c r="BN263" s="467"/>
      <c r="BO263" s="467">
        <f t="shared" si="161"/>
        <v>90.199396875000005</v>
      </c>
      <c r="BP263" s="467">
        <f t="shared" si="162"/>
        <v>0</v>
      </c>
      <c r="BQ263" s="467"/>
      <c r="BR263" s="467">
        <f t="shared" si="163"/>
        <v>72.159517500000007</v>
      </c>
      <c r="BS263" s="467">
        <f t="shared" si="164"/>
        <v>0</v>
      </c>
      <c r="BT263" s="467"/>
      <c r="BU263" s="467">
        <f t="shared" si="165"/>
        <v>63.139577812500001</v>
      </c>
      <c r="BV263" s="467">
        <f t="shared" si="166"/>
        <v>0</v>
      </c>
      <c r="BW263" s="467"/>
      <c r="BX263" s="467">
        <f t="shared" si="167"/>
        <v>54.119638125000002</v>
      </c>
      <c r="BY263" s="467">
        <f t="shared" si="168"/>
        <v>0</v>
      </c>
      <c r="BZ263" s="467"/>
      <c r="CA263" s="467">
        <f t="shared" si="169"/>
        <v>90.199396875000005</v>
      </c>
      <c r="CB263" s="467">
        <f t="shared" si="170"/>
        <v>0</v>
      </c>
      <c r="CC263" s="467"/>
      <c r="CD263" s="467">
        <f t="shared" si="171"/>
        <v>72.159517500000007</v>
      </c>
      <c r="CE263" s="467">
        <f t="shared" si="172"/>
        <v>0</v>
      </c>
      <c r="CF263" s="467"/>
      <c r="CG263" s="467">
        <f t="shared" si="173"/>
        <v>63.139577812500001</v>
      </c>
      <c r="CH263" s="467">
        <f t="shared" si="174"/>
        <v>0</v>
      </c>
      <c r="CI263" s="467"/>
      <c r="CJ263" s="467">
        <f t="shared" si="175"/>
        <v>54.119638125000002</v>
      </c>
      <c r="CK263" s="467">
        <f t="shared" si="176"/>
        <v>0</v>
      </c>
      <c r="CL263" s="467">
        <f t="shared" si="177"/>
        <v>0</v>
      </c>
      <c r="CM263" s="467">
        <f t="shared" si="178"/>
        <v>0</v>
      </c>
      <c r="CN263" s="467">
        <f t="shared" si="179"/>
        <v>0</v>
      </c>
      <c r="CO263" s="462"/>
      <c r="CP263" s="462"/>
      <c r="CQ263" s="457"/>
      <c r="CR263" s="457"/>
      <c r="CS263" s="457"/>
    </row>
    <row r="264" spans="1:97" s="463" customFormat="1" hidden="1">
      <c r="A264" s="469"/>
      <c r="B264" s="465" t="s">
        <v>358</v>
      </c>
      <c r="C264" s="466">
        <v>4.74</v>
      </c>
      <c r="D264" s="467">
        <f t="shared" si="182"/>
        <v>146.796615</v>
      </c>
      <c r="E264" s="467">
        <f t="shared" si="144"/>
        <v>183.49576875</v>
      </c>
      <c r="F264" s="467"/>
      <c r="G264" s="467"/>
      <c r="H264" s="467"/>
      <c r="I264" s="467"/>
      <c r="J264" s="467"/>
      <c r="K264" s="467"/>
      <c r="L264" s="467"/>
      <c r="M264" s="467"/>
      <c r="N264" s="467"/>
      <c r="O264" s="467"/>
      <c r="P264" s="467"/>
      <c r="Q264" s="467"/>
      <c r="R264" s="467"/>
      <c r="S264" s="467"/>
      <c r="T264" s="467"/>
      <c r="U264" s="467"/>
      <c r="V264" s="467"/>
      <c r="W264" s="467"/>
      <c r="X264" s="467"/>
      <c r="Y264" s="467">
        <f t="shared" si="145"/>
        <v>73.398307500000001</v>
      </c>
      <c r="Z264" s="467">
        <f t="shared" si="146"/>
        <v>0</v>
      </c>
      <c r="AA264" s="467"/>
      <c r="AB264" s="467">
        <f t="shared" si="147"/>
        <v>58.718646000000007</v>
      </c>
      <c r="AC264" s="467">
        <f t="shared" si="148"/>
        <v>0</v>
      </c>
      <c r="AD264" s="467"/>
      <c r="AE264" s="467">
        <f t="shared" si="149"/>
        <v>51.378815249999995</v>
      </c>
      <c r="AF264" s="467">
        <f t="shared" si="150"/>
        <v>0</v>
      </c>
      <c r="AG264" s="467"/>
      <c r="AH264" s="467">
        <f t="shared" si="151"/>
        <v>44.038984499999998</v>
      </c>
      <c r="AI264" s="467">
        <f t="shared" si="152"/>
        <v>0</v>
      </c>
      <c r="AJ264" s="467"/>
      <c r="AK264" s="467">
        <f t="shared" si="153"/>
        <v>73.398307500000001</v>
      </c>
      <c r="AL264" s="467">
        <f t="shared" si="154"/>
        <v>0</v>
      </c>
      <c r="AM264" s="467"/>
      <c r="AN264" s="467">
        <f t="shared" si="155"/>
        <v>58.718646000000007</v>
      </c>
      <c r="AO264" s="467">
        <f t="shared" si="156"/>
        <v>0</v>
      </c>
      <c r="AP264" s="467"/>
      <c r="AQ264" s="467">
        <f t="shared" si="157"/>
        <v>51.378815249999995</v>
      </c>
      <c r="AR264" s="467">
        <f t="shared" si="158"/>
        <v>0</v>
      </c>
      <c r="AS264" s="467"/>
      <c r="AT264" s="467">
        <f t="shared" si="159"/>
        <v>44.038984499999998</v>
      </c>
      <c r="AU264" s="467">
        <f t="shared" si="160"/>
        <v>0</v>
      </c>
      <c r="AV264" s="467"/>
      <c r="AW264" s="467"/>
      <c r="AX264" s="467"/>
      <c r="AY264" s="467"/>
      <c r="AZ264" s="467"/>
      <c r="BA264" s="467"/>
      <c r="BB264" s="467"/>
      <c r="BC264" s="467"/>
      <c r="BD264" s="467"/>
      <c r="BE264" s="467"/>
      <c r="BF264" s="467"/>
      <c r="BG264" s="467"/>
      <c r="BH264" s="467"/>
      <c r="BI264" s="467"/>
      <c r="BJ264" s="467"/>
      <c r="BK264" s="467"/>
      <c r="BL264" s="467"/>
      <c r="BM264" s="467"/>
      <c r="BN264" s="467"/>
      <c r="BO264" s="467">
        <f t="shared" si="161"/>
        <v>91.747884374999998</v>
      </c>
      <c r="BP264" s="467">
        <f t="shared" si="162"/>
        <v>0</v>
      </c>
      <c r="BQ264" s="467"/>
      <c r="BR264" s="467">
        <f t="shared" si="163"/>
        <v>73.398307500000001</v>
      </c>
      <c r="BS264" s="467">
        <f t="shared" si="164"/>
        <v>0</v>
      </c>
      <c r="BT264" s="467"/>
      <c r="BU264" s="467">
        <f t="shared" si="165"/>
        <v>64.223519062499989</v>
      </c>
      <c r="BV264" s="467">
        <f t="shared" si="166"/>
        <v>0</v>
      </c>
      <c r="BW264" s="467"/>
      <c r="BX264" s="467">
        <f t="shared" si="167"/>
        <v>55.048730624999997</v>
      </c>
      <c r="BY264" s="467">
        <f t="shared" si="168"/>
        <v>0</v>
      </c>
      <c r="BZ264" s="467"/>
      <c r="CA264" s="467">
        <f t="shared" si="169"/>
        <v>91.747884374999998</v>
      </c>
      <c r="CB264" s="467">
        <f t="shared" si="170"/>
        <v>0</v>
      </c>
      <c r="CC264" s="467"/>
      <c r="CD264" s="467">
        <f t="shared" si="171"/>
        <v>73.398307500000001</v>
      </c>
      <c r="CE264" s="467">
        <f t="shared" si="172"/>
        <v>0</v>
      </c>
      <c r="CF264" s="467"/>
      <c r="CG264" s="467">
        <f t="shared" si="173"/>
        <v>64.223519062499989</v>
      </c>
      <c r="CH264" s="467">
        <f t="shared" si="174"/>
        <v>0</v>
      </c>
      <c r="CI264" s="467"/>
      <c r="CJ264" s="467">
        <f t="shared" si="175"/>
        <v>55.048730624999997</v>
      </c>
      <c r="CK264" s="467">
        <f t="shared" si="176"/>
        <v>0</v>
      </c>
      <c r="CL264" s="467">
        <f t="shared" si="177"/>
        <v>0</v>
      </c>
      <c r="CM264" s="467">
        <f t="shared" si="178"/>
        <v>0</v>
      </c>
      <c r="CN264" s="467">
        <f t="shared" si="179"/>
        <v>0</v>
      </c>
      <c r="CO264" s="462"/>
      <c r="CP264" s="462"/>
      <c r="CQ264" s="457"/>
      <c r="CR264" s="457"/>
      <c r="CS264" s="457"/>
    </row>
    <row r="265" spans="1:97" s="463" customFormat="1" hidden="1">
      <c r="A265" s="469"/>
      <c r="B265" s="465" t="s">
        <v>359</v>
      </c>
      <c r="C265" s="466">
        <v>4.8099999999999996</v>
      </c>
      <c r="D265" s="467">
        <f t="shared" si="182"/>
        <v>148.96449749999999</v>
      </c>
      <c r="E265" s="467">
        <f t="shared" si="144"/>
        <v>186.20562187499999</v>
      </c>
      <c r="F265" s="467"/>
      <c r="G265" s="467"/>
      <c r="H265" s="467"/>
      <c r="I265" s="467"/>
      <c r="J265" s="467"/>
      <c r="K265" s="467"/>
      <c r="L265" s="467"/>
      <c r="M265" s="467"/>
      <c r="N265" s="467"/>
      <c r="O265" s="467"/>
      <c r="P265" s="467"/>
      <c r="Q265" s="467"/>
      <c r="R265" s="467"/>
      <c r="S265" s="467"/>
      <c r="T265" s="467"/>
      <c r="U265" s="467"/>
      <c r="V265" s="467"/>
      <c r="W265" s="467"/>
      <c r="X265" s="467"/>
      <c r="Y265" s="467">
        <f t="shared" si="145"/>
        <v>74.482248749999997</v>
      </c>
      <c r="Z265" s="467">
        <f t="shared" si="146"/>
        <v>0</v>
      </c>
      <c r="AA265" s="467"/>
      <c r="AB265" s="467">
        <f t="shared" si="147"/>
        <v>59.585799000000002</v>
      </c>
      <c r="AC265" s="467">
        <f t="shared" si="148"/>
        <v>0</v>
      </c>
      <c r="AD265" s="467"/>
      <c r="AE265" s="467">
        <f t="shared" si="149"/>
        <v>52.137574124999993</v>
      </c>
      <c r="AF265" s="467">
        <f t="shared" si="150"/>
        <v>0</v>
      </c>
      <c r="AG265" s="467"/>
      <c r="AH265" s="467">
        <f t="shared" si="151"/>
        <v>44.689349249999999</v>
      </c>
      <c r="AI265" s="467">
        <f t="shared" si="152"/>
        <v>0</v>
      </c>
      <c r="AJ265" s="467"/>
      <c r="AK265" s="467">
        <f t="shared" si="153"/>
        <v>74.482248749999997</v>
      </c>
      <c r="AL265" s="467">
        <f t="shared" si="154"/>
        <v>0</v>
      </c>
      <c r="AM265" s="467"/>
      <c r="AN265" s="467">
        <f t="shared" si="155"/>
        <v>59.585799000000002</v>
      </c>
      <c r="AO265" s="467">
        <f t="shared" si="156"/>
        <v>0</v>
      </c>
      <c r="AP265" s="467"/>
      <c r="AQ265" s="467">
        <f t="shared" si="157"/>
        <v>52.137574124999993</v>
      </c>
      <c r="AR265" s="467">
        <f t="shared" si="158"/>
        <v>0</v>
      </c>
      <c r="AS265" s="467"/>
      <c r="AT265" s="467">
        <f t="shared" si="159"/>
        <v>44.689349249999999</v>
      </c>
      <c r="AU265" s="467">
        <f t="shared" si="160"/>
        <v>0</v>
      </c>
      <c r="AV265" s="467"/>
      <c r="AW265" s="467"/>
      <c r="AX265" s="467"/>
      <c r="AY265" s="467"/>
      <c r="AZ265" s="467"/>
      <c r="BA265" s="467"/>
      <c r="BB265" s="467"/>
      <c r="BC265" s="467"/>
      <c r="BD265" s="467"/>
      <c r="BE265" s="467"/>
      <c r="BF265" s="467"/>
      <c r="BG265" s="467"/>
      <c r="BH265" s="467"/>
      <c r="BI265" s="467"/>
      <c r="BJ265" s="467"/>
      <c r="BK265" s="467"/>
      <c r="BL265" s="467"/>
      <c r="BM265" s="467"/>
      <c r="BN265" s="467"/>
      <c r="BO265" s="467">
        <f t="shared" si="161"/>
        <v>93.102810937499996</v>
      </c>
      <c r="BP265" s="467">
        <f t="shared" si="162"/>
        <v>0</v>
      </c>
      <c r="BQ265" s="467"/>
      <c r="BR265" s="467">
        <f t="shared" si="163"/>
        <v>74.482248749999997</v>
      </c>
      <c r="BS265" s="467">
        <f t="shared" si="164"/>
        <v>0</v>
      </c>
      <c r="BT265" s="467"/>
      <c r="BU265" s="467">
        <f t="shared" si="165"/>
        <v>65.17196765624999</v>
      </c>
      <c r="BV265" s="467">
        <f t="shared" si="166"/>
        <v>0</v>
      </c>
      <c r="BW265" s="467"/>
      <c r="BX265" s="467">
        <f t="shared" si="167"/>
        <v>55.861686562499997</v>
      </c>
      <c r="BY265" s="467">
        <f t="shared" si="168"/>
        <v>0</v>
      </c>
      <c r="BZ265" s="467"/>
      <c r="CA265" s="467">
        <f t="shared" si="169"/>
        <v>93.102810937499996</v>
      </c>
      <c r="CB265" s="467">
        <f t="shared" si="170"/>
        <v>0</v>
      </c>
      <c r="CC265" s="467"/>
      <c r="CD265" s="467">
        <f t="shared" si="171"/>
        <v>74.482248749999997</v>
      </c>
      <c r="CE265" s="467">
        <f t="shared" si="172"/>
        <v>0</v>
      </c>
      <c r="CF265" s="467"/>
      <c r="CG265" s="467">
        <f t="shared" si="173"/>
        <v>65.17196765624999</v>
      </c>
      <c r="CH265" s="467">
        <f t="shared" si="174"/>
        <v>0</v>
      </c>
      <c r="CI265" s="467"/>
      <c r="CJ265" s="467">
        <f t="shared" si="175"/>
        <v>55.861686562499997</v>
      </c>
      <c r="CK265" s="467">
        <f t="shared" si="176"/>
        <v>0</v>
      </c>
      <c r="CL265" s="467">
        <f t="shared" si="177"/>
        <v>0</v>
      </c>
      <c r="CM265" s="467">
        <f t="shared" si="178"/>
        <v>0</v>
      </c>
      <c r="CN265" s="467">
        <f t="shared" si="179"/>
        <v>0</v>
      </c>
      <c r="CO265" s="462"/>
      <c r="CP265" s="462"/>
      <c r="CQ265" s="457"/>
      <c r="CR265" s="457"/>
      <c r="CS265" s="457"/>
    </row>
    <row r="266" spans="1:97" s="463" customFormat="1" hidden="1">
      <c r="A266" s="469"/>
      <c r="B266" s="465" t="s">
        <v>360</v>
      </c>
      <c r="C266" s="466">
        <v>4.9000000000000004</v>
      </c>
      <c r="D266" s="467">
        <f t="shared" si="182"/>
        <v>151.75177499999998</v>
      </c>
      <c r="E266" s="467">
        <f t="shared" si="144"/>
        <v>189.68971874999997</v>
      </c>
      <c r="F266" s="467"/>
      <c r="G266" s="467"/>
      <c r="H266" s="467"/>
      <c r="I266" s="467"/>
      <c r="J266" s="467"/>
      <c r="K266" s="467"/>
      <c r="L266" s="467"/>
      <c r="M266" s="467"/>
      <c r="N266" s="467"/>
      <c r="O266" s="467"/>
      <c r="P266" s="467"/>
      <c r="Q266" s="467"/>
      <c r="R266" s="467"/>
      <c r="S266" s="467"/>
      <c r="T266" s="467"/>
      <c r="U266" s="467"/>
      <c r="V266" s="467"/>
      <c r="W266" s="467"/>
      <c r="X266" s="467"/>
      <c r="Y266" s="467">
        <f t="shared" si="145"/>
        <v>75.87588749999999</v>
      </c>
      <c r="Z266" s="467">
        <f t="shared" si="146"/>
        <v>0</v>
      </c>
      <c r="AA266" s="467"/>
      <c r="AB266" s="467">
        <f t="shared" si="147"/>
        <v>60.700709999999994</v>
      </c>
      <c r="AC266" s="467">
        <f t="shared" si="148"/>
        <v>0</v>
      </c>
      <c r="AD266" s="467"/>
      <c r="AE266" s="467">
        <f t="shared" si="149"/>
        <v>53.113121249999992</v>
      </c>
      <c r="AF266" s="467">
        <f t="shared" si="150"/>
        <v>0</v>
      </c>
      <c r="AG266" s="467"/>
      <c r="AH266" s="467">
        <f t="shared" si="151"/>
        <v>45.52553249999999</v>
      </c>
      <c r="AI266" s="467">
        <f t="shared" si="152"/>
        <v>0</v>
      </c>
      <c r="AJ266" s="467"/>
      <c r="AK266" s="467">
        <f t="shared" si="153"/>
        <v>75.87588749999999</v>
      </c>
      <c r="AL266" s="467">
        <f t="shared" si="154"/>
        <v>0</v>
      </c>
      <c r="AM266" s="467"/>
      <c r="AN266" s="467">
        <f t="shared" si="155"/>
        <v>60.700709999999994</v>
      </c>
      <c r="AO266" s="467">
        <f t="shared" si="156"/>
        <v>0</v>
      </c>
      <c r="AP266" s="467"/>
      <c r="AQ266" s="467">
        <f t="shared" si="157"/>
        <v>53.113121249999992</v>
      </c>
      <c r="AR266" s="467">
        <f t="shared" si="158"/>
        <v>0</v>
      </c>
      <c r="AS266" s="467"/>
      <c r="AT266" s="467">
        <f t="shared" si="159"/>
        <v>45.52553249999999</v>
      </c>
      <c r="AU266" s="467">
        <f t="shared" si="160"/>
        <v>0</v>
      </c>
      <c r="AV266" s="467"/>
      <c r="AW266" s="467"/>
      <c r="AX266" s="467"/>
      <c r="AY266" s="467"/>
      <c r="AZ266" s="467"/>
      <c r="BA266" s="467"/>
      <c r="BB266" s="467"/>
      <c r="BC266" s="467"/>
      <c r="BD266" s="467"/>
      <c r="BE266" s="467"/>
      <c r="BF266" s="467"/>
      <c r="BG266" s="467"/>
      <c r="BH266" s="467"/>
      <c r="BI266" s="467"/>
      <c r="BJ266" s="467"/>
      <c r="BK266" s="467"/>
      <c r="BL266" s="467"/>
      <c r="BM266" s="467"/>
      <c r="BN266" s="467"/>
      <c r="BO266" s="467">
        <f t="shared" si="161"/>
        <v>94.844859374999984</v>
      </c>
      <c r="BP266" s="467">
        <f t="shared" si="162"/>
        <v>0</v>
      </c>
      <c r="BQ266" s="467"/>
      <c r="BR266" s="467">
        <f t="shared" si="163"/>
        <v>75.87588749999999</v>
      </c>
      <c r="BS266" s="467">
        <f t="shared" si="164"/>
        <v>0</v>
      </c>
      <c r="BT266" s="467"/>
      <c r="BU266" s="467">
        <f t="shared" si="165"/>
        <v>66.391401562499979</v>
      </c>
      <c r="BV266" s="467">
        <f t="shared" si="166"/>
        <v>0</v>
      </c>
      <c r="BW266" s="467"/>
      <c r="BX266" s="467">
        <f t="shared" si="167"/>
        <v>56.906915624999989</v>
      </c>
      <c r="BY266" s="467">
        <f t="shared" si="168"/>
        <v>0</v>
      </c>
      <c r="BZ266" s="467"/>
      <c r="CA266" s="467">
        <f t="shared" si="169"/>
        <v>94.844859374999984</v>
      </c>
      <c r="CB266" s="467">
        <f t="shared" si="170"/>
        <v>0</v>
      </c>
      <c r="CC266" s="467"/>
      <c r="CD266" s="467">
        <f t="shared" si="171"/>
        <v>75.87588749999999</v>
      </c>
      <c r="CE266" s="467">
        <f t="shared" si="172"/>
        <v>0</v>
      </c>
      <c r="CF266" s="467"/>
      <c r="CG266" s="467">
        <f t="shared" si="173"/>
        <v>66.391401562499979</v>
      </c>
      <c r="CH266" s="467">
        <f t="shared" si="174"/>
        <v>0</v>
      </c>
      <c r="CI266" s="467"/>
      <c r="CJ266" s="467">
        <f t="shared" si="175"/>
        <v>56.906915624999989</v>
      </c>
      <c r="CK266" s="467">
        <f t="shared" si="176"/>
        <v>0</v>
      </c>
      <c r="CL266" s="467">
        <f t="shared" si="177"/>
        <v>0</v>
      </c>
      <c r="CM266" s="467">
        <f t="shared" si="178"/>
        <v>0</v>
      </c>
      <c r="CN266" s="467">
        <f t="shared" si="179"/>
        <v>0</v>
      </c>
      <c r="CO266" s="462"/>
      <c r="CP266" s="462"/>
      <c r="CQ266" s="457"/>
      <c r="CR266" s="457"/>
      <c r="CS266" s="457"/>
    </row>
    <row r="267" spans="1:97" s="463" customFormat="1" hidden="1">
      <c r="A267" s="469"/>
      <c r="B267" s="465" t="s">
        <v>361</v>
      </c>
      <c r="C267" s="466">
        <v>4.99</v>
      </c>
      <c r="D267" s="467">
        <f t="shared" si="182"/>
        <v>154.5390525</v>
      </c>
      <c r="E267" s="467">
        <f t="shared" si="144"/>
        <v>193.173815625</v>
      </c>
      <c r="F267" s="467"/>
      <c r="G267" s="467"/>
      <c r="H267" s="467"/>
      <c r="I267" s="467"/>
      <c r="J267" s="467"/>
      <c r="K267" s="467"/>
      <c r="L267" s="467"/>
      <c r="M267" s="467"/>
      <c r="N267" s="467"/>
      <c r="O267" s="467"/>
      <c r="P267" s="467"/>
      <c r="Q267" s="467"/>
      <c r="R267" s="467"/>
      <c r="S267" s="467"/>
      <c r="T267" s="467"/>
      <c r="U267" s="467"/>
      <c r="V267" s="467"/>
      <c r="W267" s="467"/>
      <c r="X267" s="467"/>
      <c r="Y267" s="467">
        <f t="shared" si="145"/>
        <v>77.269526249999998</v>
      </c>
      <c r="Z267" s="467">
        <f t="shared" si="146"/>
        <v>0</v>
      </c>
      <c r="AA267" s="467"/>
      <c r="AB267" s="467">
        <f t="shared" si="147"/>
        <v>61.815621</v>
      </c>
      <c r="AC267" s="467">
        <f t="shared" si="148"/>
        <v>0</v>
      </c>
      <c r="AD267" s="467"/>
      <c r="AE267" s="467">
        <f t="shared" si="149"/>
        <v>54.088668374999997</v>
      </c>
      <c r="AF267" s="467">
        <f t="shared" si="150"/>
        <v>0</v>
      </c>
      <c r="AG267" s="467"/>
      <c r="AH267" s="467">
        <f t="shared" si="151"/>
        <v>46.361715749999995</v>
      </c>
      <c r="AI267" s="467">
        <f t="shared" si="152"/>
        <v>0</v>
      </c>
      <c r="AJ267" s="467"/>
      <c r="AK267" s="467">
        <f t="shared" si="153"/>
        <v>77.269526249999998</v>
      </c>
      <c r="AL267" s="467">
        <f t="shared" si="154"/>
        <v>0</v>
      </c>
      <c r="AM267" s="467"/>
      <c r="AN267" s="467">
        <f t="shared" si="155"/>
        <v>61.815621</v>
      </c>
      <c r="AO267" s="467">
        <f t="shared" si="156"/>
        <v>0</v>
      </c>
      <c r="AP267" s="467"/>
      <c r="AQ267" s="467">
        <f t="shared" si="157"/>
        <v>54.088668374999997</v>
      </c>
      <c r="AR267" s="467">
        <f t="shared" si="158"/>
        <v>0</v>
      </c>
      <c r="AS267" s="467"/>
      <c r="AT267" s="467">
        <f t="shared" si="159"/>
        <v>46.361715749999995</v>
      </c>
      <c r="AU267" s="467">
        <f t="shared" si="160"/>
        <v>0</v>
      </c>
      <c r="AV267" s="467"/>
      <c r="AW267" s="467"/>
      <c r="AX267" s="467"/>
      <c r="AY267" s="467"/>
      <c r="AZ267" s="467"/>
      <c r="BA267" s="467"/>
      <c r="BB267" s="467"/>
      <c r="BC267" s="467"/>
      <c r="BD267" s="467"/>
      <c r="BE267" s="467"/>
      <c r="BF267" s="467"/>
      <c r="BG267" s="467"/>
      <c r="BH267" s="467"/>
      <c r="BI267" s="467"/>
      <c r="BJ267" s="467"/>
      <c r="BK267" s="467"/>
      <c r="BL267" s="467"/>
      <c r="BM267" s="467"/>
      <c r="BN267" s="467"/>
      <c r="BO267" s="467">
        <f t="shared" si="161"/>
        <v>96.586907812500002</v>
      </c>
      <c r="BP267" s="467">
        <f t="shared" si="162"/>
        <v>0</v>
      </c>
      <c r="BQ267" s="467"/>
      <c r="BR267" s="467">
        <f t="shared" si="163"/>
        <v>77.269526250000013</v>
      </c>
      <c r="BS267" s="467">
        <f t="shared" si="164"/>
        <v>0</v>
      </c>
      <c r="BT267" s="467"/>
      <c r="BU267" s="467">
        <f t="shared" si="165"/>
        <v>67.610835468749997</v>
      </c>
      <c r="BV267" s="467">
        <f t="shared" si="166"/>
        <v>0</v>
      </c>
      <c r="BW267" s="467"/>
      <c r="BX267" s="467">
        <f t="shared" si="167"/>
        <v>57.952144687499995</v>
      </c>
      <c r="BY267" s="467">
        <f t="shared" si="168"/>
        <v>0</v>
      </c>
      <c r="BZ267" s="467"/>
      <c r="CA267" s="467">
        <f t="shared" si="169"/>
        <v>96.586907812500002</v>
      </c>
      <c r="CB267" s="467">
        <f t="shared" si="170"/>
        <v>0</v>
      </c>
      <c r="CC267" s="467"/>
      <c r="CD267" s="467">
        <f t="shared" si="171"/>
        <v>77.269526250000013</v>
      </c>
      <c r="CE267" s="467">
        <f t="shared" si="172"/>
        <v>0</v>
      </c>
      <c r="CF267" s="467"/>
      <c r="CG267" s="467">
        <f t="shared" si="173"/>
        <v>67.610835468749997</v>
      </c>
      <c r="CH267" s="467">
        <f t="shared" si="174"/>
        <v>0</v>
      </c>
      <c r="CI267" s="467"/>
      <c r="CJ267" s="467">
        <f t="shared" si="175"/>
        <v>57.952144687499995</v>
      </c>
      <c r="CK267" s="467">
        <f t="shared" si="176"/>
        <v>0</v>
      </c>
      <c r="CL267" s="467">
        <f t="shared" si="177"/>
        <v>0</v>
      </c>
      <c r="CM267" s="467">
        <f t="shared" si="178"/>
        <v>0</v>
      </c>
      <c r="CN267" s="467">
        <f t="shared" si="179"/>
        <v>0</v>
      </c>
      <c r="CO267" s="462"/>
      <c r="CP267" s="462"/>
      <c r="CQ267" s="457"/>
      <c r="CR267" s="457"/>
      <c r="CS267" s="457"/>
    </row>
    <row r="268" spans="1:97" s="463" customFormat="1" hidden="1">
      <c r="A268" s="469"/>
      <c r="B268" s="465" t="s">
        <v>345</v>
      </c>
      <c r="C268" s="466">
        <v>5.08</v>
      </c>
      <c r="D268" s="467">
        <f t="shared" si="182"/>
        <v>157.32632999999998</v>
      </c>
      <c r="E268" s="467">
        <f t="shared" si="144"/>
        <v>196.65791249999998</v>
      </c>
      <c r="F268" s="467"/>
      <c r="G268" s="467"/>
      <c r="H268" s="467"/>
      <c r="I268" s="467"/>
      <c r="J268" s="467"/>
      <c r="K268" s="467"/>
      <c r="L268" s="467"/>
      <c r="M268" s="467"/>
      <c r="N268" s="467"/>
      <c r="O268" s="467"/>
      <c r="P268" s="467"/>
      <c r="Q268" s="467"/>
      <c r="R268" s="467"/>
      <c r="S268" s="467"/>
      <c r="T268" s="467"/>
      <c r="U268" s="467"/>
      <c r="V268" s="467"/>
      <c r="W268" s="467"/>
      <c r="X268" s="467"/>
      <c r="Y268" s="467">
        <f t="shared" si="145"/>
        <v>78.663164999999992</v>
      </c>
      <c r="Z268" s="467">
        <f t="shared" si="146"/>
        <v>0</v>
      </c>
      <c r="AA268" s="467"/>
      <c r="AB268" s="467">
        <f t="shared" si="147"/>
        <v>62.930531999999999</v>
      </c>
      <c r="AC268" s="467">
        <f t="shared" si="148"/>
        <v>0</v>
      </c>
      <c r="AD268" s="467"/>
      <c r="AE268" s="467">
        <f t="shared" si="149"/>
        <v>55.064215499999989</v>
      </c>
      <c r="AF268" s="467">
        <f t="shared" si="150"/>
        <v>0</v>
      </c>
      <c r="AG268" s="467"/>
      <c r="AH268" s="467">
        <f t="shared" si="151"/>
        <v>47.197898999999992</v>
      </c>
      <c r="AI268" s="467">
        <f t="shared" si="152"/>
        <v>0</v>
      </c>
      <c r="AJ268" s="467"/>
      <c r="AK268" s="467">
        <f t="shared" si="153"/>
        <v>78.663164999999992</v>
      </c>
      <c r="AL268" s="467">
        <f t="shared" si="154"/>
        <v>0</v>
      </c>
      <c r="AM268" s="467"/>
      <c r="AN268" s="467">
        <f t="shared" si="155"/>
        <v>62.930531999999999</v>
      </c>
      <c r="AO268" s="467">
        <f t="shared" si="156"/>
        <v>0</v>
      </c>
      <c r="AP268" s="467"/>
      <c r="AQ268" s="467">
        <f t="shared" si="157"/>
        <v>55.064215499999989</v>
      </c>
      <c r="AR268" s="467">
        <f t="shared" si="158"/>
        <v>0</v>
      </c>
      <c r="AS268" s="467"/>
      <c r="AT268" s="467">
        <f t="shared" si="159"/>
        <v>47.197898999999992</v>
      </c>
      <c r="AU268" s="467">
        <f t="shared" si="160"/>
        <v>0</v>
      </c>
      <c r="AV268" s="467"/>
      <c r="AW268" s="467"/>
      <c r="AX268" s="467"/>
      <c r="AY268" s="467"/>
      <c r="AZ268" s="467"/>
      <c r="BA268" s="467"/>
      <c r="BB268" s="467"/>
      <c r="BC268" s="467"/>
      <c r="BD268" s="467"/>
      <c r="BE268" s="467"/>
      <c r="BF268" s="467"/>
      <c r="BG268" s="467"/>
      <c r="BH268" s="467"/>
      <c r="BI268" s="467"/>
      <c r="BJ268" s="467"/>
      <c r="BK268" s="467"/>
      <c r="BL268" s="467"/>
      <c r="BM268" s="467"/>
      <c r="BN268" s="467"/>
      <c r="BO268" s="467">
        <f t="shared" si="161"/>
        <v>98.32895624999999</v>
      </c>
      <c r="BP268" s="467">
        <f t="shared" si="162"/>
        <v>0</v>
      </c>
      <c r="BQ268" s="467"/>
      <c r="BR268" s="467">
        <f t="shared" si="163"/>
        <v>78.663164999999992</v>
      </c>
      <c r="BS268" s="467">
        <f t="shared" si="164"/>
        <v>0</v>
      </c>
      <c r="BT268" s="467"/>
      <c r="BU268" s="467">
        <f t="shared" si="165"/>
        <v>68.830269374999986</v>
      </c>
      <c r="BV268" s="467">
        <f t="shared" si="166"/>
        <v>0</v>
      </c>
      <c r="BW268" s="467"/>
      <c r="BX268" s="467">
        <f t="shared" si="167"/>
        <v>58.997373749999994</v>
      </c>
      <c r="BY268" s="467">
        <f t="shared" si="168"/>
        <v>0</v>
      </c>
      <c r="BZ268" s="467"/>
      <c r="CA268" s="467">
        <f t="shared" si="169"/>
        <v>98.32895624999999</v>
      </c>
      <c r="CB268" s="467">
        <f t="shared" si="170"/>
        <v>0</v>
      </c>
      <c r="CC268" s="467"/>
      <c r="CD268" s="467">
        <f t="shared" si="171"/>
        <v>78.663164999999992</v>
      </c>
      <c r="CE268" s="467">
        <f t="shared" si="172"/>
        <v>0</v>
      </c>
      <c r="CF268" s="467"/>
      <c r="CG268" s="467">
        <f t="shared" si="173"/>
        <v>68.830269374999986</v>
      </c>
      <c r="CH268" s="467">
        <f t="shared" si="174"/>
        <v>0</v>
      </c>
      <c r="CI268" s="467"/>
      <c r="CJ268" s="467">
        <f t="shared" si="175"/>
        <v>58.997373749999994</v>
      </c>
      <c r="CK268" s="467">
        <f t="shared" si="176"/>
        <v>0</v>
      </c>
      <c r="CL268" s="467">
        <f t="shared" si="177"/>
        <v>0</v>
      </c>
      <c r="CM268" s="467">
        <f t="shared" si="178"/>
        <v>0</v>
      </c>
      <c r="CN268" s="467">
        <f t="shared" si="179"/>
        <v>0</v>
      </c>
      <c r="CO268" s="462"/>
      <c r="CP268" s="462"/>
      <c r="CQ268" s="457"/>
      <c r="CR268" s="457"/>
      <c r="CS268" s="457"/>
    </row>
    <row r="269" spans="1:97" s="463" customFormat="1" hidden="1">
      <c r="A269" s="480"/>
      <c r="B269" s="465" t="s">
        <v>362</v>
      </c>
      <c r="C269" s="466">
        <v>5.16</v>
      </c>
      <c r="D269" s="467">
        <f t="shared" si="182"/>
        <v>159.80391</v>
      </c>
      <c r="E269" s="467">
        <f t="shared" si="144"/>
        <v>199.7548875</v>
      </c>
      <c r="F269" s="467"/>
      <c r="G269" s="467"/>
      <c r="H269" s="467"/>
      <c r="I269" s="467"/>
      <c r="J269" s="467"/>
      <c r="K269" s="467"/>
      <c r="L269" s="467"/>
      <c r="M269" s="467"/>
      <c r="N269" s="467"/>
      <c r="O269" s="467"/>
      <c r="P269" s="467"/>
      <c r="Q269" s="467"/>
      <c r="R269" s="467"/>
      <c r="S269" s="467"/>
      <c r="T269" s="467"/>
      <c r="U269" s="467"/>
      <c r="V269" s="467"/>
      <c r="W269" s="467"/>
      <c r="X269" s="467"/>
      <c r="Y269" s="467">
        <f t="shared" si="145"/>
        <v>79.901955000000001</v>
      </c>
      <c r="Z269" s="467">
        <f t="shared" si="146"/>
        <v>0</v>
      </c>
      <c r="AA269" s="467"/>
      <c r="AB269" s="467">
        <f t="shared" si="147"/>
        <v>63.921564000000004</v>
      </c>
      <c r="AC269" s="467">
        <f t="shared" si="148"/>
        <v>0</v>
      </c>
      <c r="AD269" s="467"/>
      <c r="AE269" s="467">
        <f t="shared" si="149"/>
        <v>55.931368499999998</v>
      </c>
      <c r="AF269" s="467">
        <f t="shared" si="150"/>
        <v>0</v>
      </c>
      <c r="AG269" s="467"/>
      <c r="AH269" s="467">
        <f t="shared" si="151"/>
        <v>47.941172999999999</v>
      </c>
      <c r="AI269" s="467">
        <f t="shared" si="152"/>
        <v>0</v>
      </c>
      <c r="AJ269" s="467"/>
      <c r="AK269" s="467">
        <f t="shared" si="153"/>
        <v>79.901955000000001</v>
      </c>
      <c r="AL269" s="467">
        <f t="shared" si="154"/>
        <v>0</v>
      </c>
      <c r="AM269" s="467"/>
      <c r="AN269" s="467">
        <f t="shared" si="155"/>
        <v>63.921564000000004</v>
      </c>
      <c r="AO269" s="467">
        <f t="shared" si="156"/>
        <v>0</v>
      </c>
      <c r="AP269" s="467"/>
      <c r="AQ269" s="467">
        <f t="shared" si="157"/>
        <v>55.931368499999998</v>
      </c>
      <c r="AR269" s="467">
        <f t="shared" si="158"/>
        <v>0</v>
      </c>
      <c r="AS269" s="467"/>
      <c r="AT269" s="467">
        <f t="shared" si="159"/>
        <v>47.941172999999999</v>
      </c>
      <c r="AU269" s="467">
        <f t="shared" si="160"/>
        <v>0</v>
      </c>
      <c r="AV269" s="467"/>
      <c r="AW269" s="467"/>
      <c r="AX269" s="467"/>
      <c r="AY269" s="467"/>
      <c r="AZ269" s="467"/>
      <c r="BA269" s="467"/>
      <c r="BB269" s="467"/>
      <c r="BC269" s="467"/>
      <c r="BD269" s="467"/>
      <c r="BE269" s="467"/>
      <c r="BF269" s="467"/>
      <c r="BG269" s="467"/>
      <c r="BH269" s="467"/>
      <c r="BI269" s="467"/>
      <c r="BJ269" s="467"/>
      <c r="BK269" s="467"/>
      <c r="BL269" s="467"/>
      <c r="BM269" s="467"/>
      <c r="BN269" s="467"/>
      <c r="BO269" s="467">
        <f t="shared" si="161"/>
        <v>99.877443749999998</v>
      </c>
      <c r="BP269" s="467">
        <f t="shared" si="162"/>
        <v>0</v>
      </c>
      <c r="BQ269" s="467"/>
      <c r="BR269" s="467">
        <f t="shared" si="163"/>
        <v>79.901955000000001</v>
      </c>
      <c r="BS269" s="467">
        <f t="shared" si="164"/>
        <v>0</v>
      </c>
      <c r="BT269" s="467"/>
      <c r="BU269" s="467">
        <f t="shared" si="165"/>
        <v>69.914210624999996</v>
      </c>
      <c r="BV269" s="467">
        <f t="shared" si="166"/>
        <v>0</v>
      </c>
      <c r="BW269" s="467"/>
      <c r="BX269" s="467">
        <f t="shared" si="167"/>
        <v>59.926466249999997</v>
      </c>
      <c r="BY269" s="467">
        <f t="shared" si="168"/>
        <v>0</v>
      </c>
      <c r="BZ269" s="467"/>
      <c r="CA269" s="467">
        <f t="shared" si="169"/>
        <v>99.877443749999998</v>
      </c>
      <c r="CB269" s="467">
        <f t="shared" si="170"/>
        <v>0</v>
      </c>
      <c r="CC269" s="467"/>
      <c r="CD269" s="467">
        <f t="shared" si="171"/>
        <v>79.901955000000001</v>
      </c>
      <c r="CE269" s="467">
        <f t="shared" si="172"/>
        <v>0</v>
      </c>
      <c r="CF269" s="467"/>
      <c r="CG269" s="467">
        <f t="shared" si="173"/>
        <v>69.914210624999996</v>
      </c>
      <c r="CH269" s="467">
        <f t="shared" si="174"/>
        <v>0</v>
      </c>
      <c r="CI269" s="467"/>
      <c r="CJ269" s="467">
        <f t="shared" si="175"/>
        <v>59.926466249999997</v>
      </c>
      <c r="CK269" s="467">
        <f t="shared" si="176"/>
        <v>0</v>
      </c>
      <c r="CL269" s="467">
        <f t="shared" si="177"/>
        <v>0</v>
      </c>
      <c r="CM269" s="467">
        <f t="shared" si="178"/>
        <v>0</v>
      </c>
      <c r="CN269" s="467">
        <f t="shared" si="179"/>
        <v>0</v>
      </c>
      <c r="CO269" s="462"/>
      <c r="CP269" s="462"/>
      <c r="CQ269" s="457"/>
      <c r="CR269" s="457"/>
      <c r="CS269" s="457"/>
    </row>
    <row r="270" spans="1:97" s="463" customFormat="1" hidden="1">
      <c r="A270" s="464"/>
      <c r="B270" s="465" t="s">
        <v>353</v>
      </c>
      <c r="C270" s="466">
        <v>4.0999999999999996</v>
      </c>
      <c r="D270" s="467">
        <f t="shared" si="182"/>
        <v>126.97597499999999</v>
      </c>
      <c r="E270" s="467">
        <f t="shared" si="144"/>
        <v>158.71996874999999</v>
      </c>
      <c r="F270" s="467"/>
      <c r="G270" s="467"/>
      <c r="H270" s="467"/>
      <c r="I270" s="467"/>
      <c r="J270" s="467"/>
      <c r="K270" s="467"/>
      <c r="L270" s="467"/>
      <c r="M270" s="467"/>
      <c r="N270" s="467"/>
      <c r="O270" s="467"/>
      <c r="P270" s="467"/>
      <c r="Q270" s="467"/>
      <c r="R270" s="467"/>
      <c r="S270" s="467"/>
      <c r="T270" s="467"/>
      <c r="U270" s="467"/>
      <c r="V270" s="467"/>
      <c r="W270" s="467"/>
      <c r="X270" s="467"/>
      <c r="Y270" s="467">
        <f t="shared" si="145"/>
        <v>63.487987499999996</v>
      </c>
      <c r="Z270" s="467">
        <f t="shared" si="146"/>
        <v>0</v>
      </c>
      <c r="AA270" s="467"/>
      <c r="AB270" s="467">
        <f t="shared" si="147"/>
        <v>50.790390000000002</v>
      </c>
      <c r="AC270" s="467">
        <f t="shared" si="148"/>
        <v>0</v>
      </c>
      <c r="AD270" s="467"/>
      <c r="AE270" s="467">
        <f t="shared" si="149"/>
        <v>44.441591249999995</v>
      </c>
      <c r="AF270" s="467">
        <f t="shared" si="150"/>
        <v>0</v>
      </c>
      <c r="AG270" s="467"/>
      <c r="AH270" s="467">
        <f t="shared" si="151"/>
        <v>38.092792499999995</v>
      </c>
      <c r="AI270" s="467">
        <f t="shared" si="152"/>
        <v>0</v>
      </c>
      <c r="AJ270" s="467"/>
      <c r="AK270" s="467">
        <f t="shared" si="153"/>
        <v>63.487987499999996</v>
      </c>
      <c r="AL270" s="467">
        <f t="shared" si="154"/>
        <v>0</v>
      </c>
      <c r="AM270" s="467"/>
      <c r="AN270" s="467">
        <f t="shared" si="155"/>
        <v>50.790390000000002</v>
      </c>
      <c r="AO270" s="467">
        <f t="shared" si="156"/>
        <v>0</v>
      </c>
      <c r="AP270" s="467"/>
      <c r="AQ270" s="467">
        <f t="shared" si="157"/>
        <v>44.441591249999995</v>
      </c>
      <c r="AR270" s="467">
        <f t="shared" si="158"/>
        <v>0</v>
      </c>
      <c r="AS270" s="467"/>
      <c r="AT270" s="467">
        <f t="shared" si="159"/>
        <v>38.092792499999995</v>
      </c>
      <c r="AU270" s="467">
        <f t="shared" si="160"/>
        <v>0</v>
      </c>
      <c r="AV270" s="467"/>
      <c r="AW270" s="467"/>
      <c r="AX270" s="467"/>
      <c r="AY270" s="467"/>
      <c r="AZ270" s="467"/>
      <c r="BA270" s="467"/>
      <c r="BB270" s="467"/>
      <c r="BC270" s="467"/>
      <c r="BD270" s="467"/>
      <c r="BE270" s="467"/>
      <c r="BF270" s="467"/>
      <c r="BG270" s="467"/>
      <c r="BH270" s="467"/>
      <c r="BI270" s="467"/>
      <c r="BJ270" s="467"/>
      <c r="BK270" s="467"/>
      <c r="BL270" s="467"/>
      <c r="BM270" s="467"/>
      <c r="BN270" s="467"/>
      <c r="BO270" s="467">
        <f t="shared" si="161"/>
        <v>79.359984374999996</v>
      </c>
      <c r="BP270" s="467">
        <f t="shared" si="162"/>
        <v>0</v>
      </c>
      <c r="BQ270" s="467"/>
      <c r="BR270" s="467">
        <f t="shared" si="163"/>
        <v>63.487987500000003</v>
      </c>
      <c r="BS270" s="467">
        <f t="shared" si="164"/>
        <v>0</v>
      </c>
      <c r="BT270" s="467"/>
      <c r="BU270" s="467">
        <f t="shared" si="165"/>
        <v>55.551989062499992</v>
      </c>
      <c r="BV270" s="467">
        <f t="shared" si="166"/>
        <v>0</v>
      </c>
      <c r="BW270" s="467"/>
      <c r="BX270" s="467">
        <f t="shared" si="167"/>
        <v>47.615990624999995</v>
      </c>
      <c r="BY270" s="467">
        <f t="shared" si="168"/>
        <v>0</v>
      </c>
      <c r="BZ270" s="467"/>
      <c r="CA270" s="467">
        <f t="shared" si="169"/>
        <v>79.359984374999996</v>
      </c>
      <c r="CB270" s="467">
        <f t="shared" si="170"/>
        <v>0</v>
      </c>
      <c r="CC270" s="467"/>
      <c r="CD270" s="467">
        <f t="shared" si="171"/>
        <v>63.487987500000003</v>
      </c>
      <c r="CE270" s="467">
        <f t="shared" si="172"/>
        <v>0</v>
      </c>
      <c r="CF270" s="467"/>
      <c r="CG270" s="467">
        <f t="shared" si="173"/>
        <v>55.551989062499992</v>
      </c>
      <c r="CH270" s="467">
        <f t="shared" si="174"/>
        <v>0</v>
      </c>
      <c r="CI270" s="467"/>
      <c r="CJ270" s="467">
        <f t="shared" si="175"/>
        <v>47.615990624999995</v>
      </c>
      <c r="CK270" s="467">
        <f t="shared" si="176"/>
        <v>0</v>
      </c>
      <c r="CL270" s="467">
        <f t="shared" si="177"/>
        <v>0</v>
      </c>
      <c r="CM270" s="467">
        <f t="shared" si="178"/>
        <v>0</v>
      </c>
      <c r="CN270" s="467">
        <f t="shared" si="179"/>
        <v>0</v>
      </c>
      <c r="CO270" s="462"/>
      <c r="CP270" s="462"/>
      <c r="CQ270" s="457"/>
      <c r="CR270" s="457"/>
      <c r="CS270" s="457"/>
    </row>
    <row r="271" spans="1:97" s="463" customFormat="1" hidden="1">
      <c r="A271" s="469"/>
      <c r="B271" s="465" t="s">
        <v>354</v>
      </c>
      <c r="C271" s="466">
        <v>4.1399999999999997</v>
      </c>
      <c r="D271" s="467">
        <f t="shared" si="182"/>
        <v>128.21476499999997</v>
      </c>
      <c r="E271" s="467">
        <f t="shared" si="144"/>
        <v>160.26845624999996</v>
      </c>
      <c r="F271" s="467"/>
      <c r="G271" s="467"/>
      <c r="H271" s="467"/>
      <c r="I271" s="467"/>
      <c r="J271" s="467"/>
      <c r="K271" s="467"/>
      <c r="L271" s="467"/>
      <c r="M271" s="467"/>
      <c r="N271" s="467"/>
      <c r="O271" s="467"/>
      <c r="P271" s="467"/>
      <c r="Q271" s="467"/>
      <c r="R271" s="467"/>
      <c r="S271" s="467"/>
      <c r="T271" s="467"/>
      <c r="U271" s="467"/>
      <c r="V271" s="467"/>
      <c r="W271" s="467"/>
      <c r="X271" s="467"/>
      <c r="Y271" s="467">
        <f t="shared" si="145"/>
        <v>64.107382499999986</v>
      </c>
      <c r="Z271" s="467">
        <f t="shared" si="146"/>
        <v>0</v>
      </c>
      <c r="AA271" s="467"/>
      <c r="AB271" s="467">
        <f t="shared" si="147"/>
        <v>51.28590599999999</v>
      </c>
      <c r="AC271" s="467">
        <f t="shared" si="148"/>
        <v>0</v>
      </c>
      <c r="AD271" s="467"/>
      <c r="AE271" s="467">
        <f t="shared" si="149"/>
        <v>44.875167749999989</v>
      </c>
      <c r="AF271" s="467">
        <f t="shared" si="150"/>
        <v>0</v>
      </c>
      <c r="AG271" s="467"/>
      <c r="AH271" s="467">
        <f t="shared" si="151"/>
        <v>38.464429499999987</v>
      </c>
      <c r="AI271" s="467">
        <f t="shared" si="152"/>
        <v>0</v>
      </c>
      <c r="AJ271" s="467"/>
      <c r="AK271" s="467">
        <f t="shared" si="153"/>
        <v>64.107382499999986</v>
      </c>
      <c r="AL271" s="467">
        <f t="shared" si="154"/>
        <v>0</v>
      </c>
      <c r="AM271" s="467"/>
      <c r="AN271" s="467">
        <f t="shared" si="155"/>
        <v>51.28590599999999</v>
      </c>
      <c r="AO271" s="467">
        <f t="shared" si="156"/>
        <v>0</v>
      </c>
      <c r="AP271" s="467"/>
      <c r="AQ271" s="467">
        <f t="shared" si="157"/>
        <v>44.875167749999989</v>
      </c>
      <c r="AR271" s="467">
        <f t="shared" si="158"/>
        <v>0</v>
      </c>
      <c r="AS271" s="467"/>
      <c r="AT271" s="467">
        <f t="shared" si="159"/>
        <v>38.464429499999987</v>
      </c>
      <c r="AU271" s="467">
        <f t="shared" si="160"/>
        <v>0</v>
      </c>
      <c r="AV271" s="467"/>
      <c r="AW271" s="467"/>
      <c r="AX271" s="467"/>
      <c r="AY271" s="467"/>
      <c r="AZ271" s="467"/>
      <c r="BA271" s="467"/>
      <c r="BB271" s="467"/>
      <c r="BC271" s="467"/>
      <c r="BD271" s="467"/>
      <c r="BE271" s="467"/>
      <c r="BF271" s="467"/>
      <c r="BG271" s="467"/>
      <c r="BH271" s="467"/>
      <c r="BI271" s="467"/>
      <c r="BJ271" s="467"/>
      <c r="BK271" s="467"/>
      <c r="BL271" s="467"/>
      <c r="BM271" s="467"/>
      <c r="BN271" s="467"/>
      <c r="BO271" s="467">
        <f t="shared" si="161"/>
        <v>80.134228124999979</v>
      </c>
      <c r="BP271" s="467">
        <f t="shared" si="162"/>
        <v>0</v>
      </c>
      <c r="BQ271" s="467"/>
      <c r="BR271" s="467">
        <f t="shared" si="163"/>
        <v>64.107382499999986</v>
      </c>
      <c r="BS271" s="467">
        <f t="shared" si="164"/>
        <v>0</v>
      </c>
      <c r="BT271" s="467"/>
      <c r="BU271" s="467">
        <f t="shared" si="165"/>
        <v>56.093959687499982</v>
      </c>
      <c r="BV271" s="467">
        <f t="shared" si="166"/>
        <v>0</v>
      </c>
      <c r="BW271" s="467"/>
      <c r="BX271" s="467">
        <f t="shared" si="167"/>
        <v>48.080536874999986</v>
      </c>
      <c r="BY271" s="467">
        <f t="shared" si="168"/>
        <v>0</v>
      </c>
      <c r="BZ271" s="467"/>
      <c r="CA271" s="467">
        <f t="shared" si="169"/>
        <v>80.134228124999979</v>
      </c>
      <c r="CB271" s="467">
        <f t="shared" si="170"/>
        <v>0</v>
      </c>
      <c r="CC271" s="467"/>
      <c r="CD271" s="467">
        <f t="shared" si="171"/>
        <v>64.107382499999986</v>
      </c>
      <c r="CE271" s="467">
        <f t="shared" si="172"/>
        <v>0</v>
      </c>
      <c r="CF271" s="467"/>
      <c r="CG271" s="467">
        <f t="shared" si="173"/>
        <v>56.093959687499982</v>
      </c>
      <c r="CH271" s="467">
        <f t="shared" si="174"/>
        <v>0</v>
      </c>
      <c r="CI271" s="467"/>
      <c r="CJ271" s="467">
        <f t="shared" si="175"/>
        <v>48.080536874999986</v>
      </c>
      <c r="CK271" s="467">
        <f t="shared" si="176"/>
        <v>0</v>
      </c>
      <c r="CL271" s="467">
        <f t="shared" si="177"/>
        <v>0</v>
      </c>
      <c r="CM271" s="467">
        <f t="shared" si="178"/>
        <v>0</v>
      </c>
      <c r="CN271" s="467">
        <f t="shared" si="179"/>
        <v>0</v>
      </c>
      <c r="CO271" s="462"/>
      <c r="CP271" s="462"/>
      <c r="CQ271" s="457"/>
      <c r="CR271" s="457"/>
      <c r="CS271" s="457"/>
    </row>
    <row r="272" spans="1:97" s="463" customFormat="1" hidden="1">
      <c r="A272" s="469"/>
      <c r="B272" s="465" t="s">
        <v>355</v>
      </c>
      <c r="C272" s="466">
        <v>4.1900000000000004</v>
      </c>
      <c r="D272" s="467">
        <f t="shared" si="182"/>
        <v>129.76325250000002</v>
      </c>
      <c r="E272" s="467">
        <f t="shared" si="144"/>
        <v>162.20406562500003</v>
      </c>
      <c r="F272" s="467"/>
      <c r="G272" s="467"/>
      <c r="H272" s="467"/>
      <c r="I272" s="467"/>
      <c r="J272" s="467"/>
      <c r="K272" s="467"/>
      <c r="L272" s="467"/>
      <c r="M272" s="467"/>
      <c r="N272" s="467"/>
      <c r="O272" s="467"/>
      <c r="P272" s="467"/>
      <c r="Q272" s="467"/>
      <c r="R272" s="467"/>
      <c r="S272" s="467"/>
      <c r="T272" s="467"/>
      <c r="U272" s="467"/>
      <c r="V272" s="467"/>
      <c r="W272" s="467"/>
      <c r="X272" s="467"/>
      <c r="Y272" s="467">
        <f t="shared" si="145"/>
        <v>64.881626250000011</v>
      </c>
      <c r="Z272" s="467">
        <f t="shared" si="146"/>
        <v>0</v>
      </c>
      <c r="AA272" s="467"/>
      <c r="AB272" s="467">
        <f t="shared" si="147"/>
        <v>51.905301000000009</v>
      </c>
      <c r="AC272" s="467">
        <f t="shared" si="148"/>
        <v>0</v>
      </c>
      <c r="AD272" s="467"/>
      <c r="AE272" s="467">
        <f t="shared" si="149"/>
        <v>45.417138375000007</v>
      </c>
      <c r="AF272" s="467">
        <f t="shared" si="150"/>
        <v>0</v>
      </c>
      <c r="AG272" s="467"/>
      <c r="AH272" s="467">
        <f t="shared" si="151"/>
        <v>38.928975750000006</v>
      </c>
      <c r="AI272" s="467">
        <f t="shared" si="152"/>
        <v>0</v>
      </c>
      <c r="AJ272" s="467"/>
      <c r="AK272" s="467">
        <f t="shared" si="153"/>
        <v>64.881626250000011</v>
      </c>
      <c r="AL272" s="467">
        <f t="shared" si="154"/>
        <v>0</v>
      </c>
      <c r="AM272" s="467"/>
      <c r="AN272" s="467">
        <f t="shared" si="155"/>
        <v>51.905301000000009</v>
      </c>
      <c r="AO272" s="467">
        <f t="shared" si="156"/>
        <v>0</v>
      </c>
      <c r="AP272" s="467"/>
      <c r="AQ272" s="467">
        <f t="shared" si="157"/>
        <v>45.417138375000007</v>
      </c>
      <c r="AR272" s="467">
        <f t="shared" si="158"/>
        <v>0</v>
      </c>
      <c r="AS272" s="467"/>
      <c r="AT272" s="467">
        <f t="shared" si="159"/>
        <v>38.928975750000006</v>
      </c>
      <c r="AU272" s="467">
        <f t="shared" si="160"/>
        <v>0</v>
      </c>
      <c r="AV272" s="467"/>
      <c r="AW272" s="467"/>
      <c r="AX272" s="467"/>
      <c r="AY272" s="467"/>
      <c r="AZ272" s="467"/>
      <c r="BA272" s="467"/>
      <c r="BB272" s="467"/>
      <c r="BC272" s="467"/>
      <c r="BD272" s="467"/>
      <c r="BE272" s="467"/>
      <c r="BF272" s="467"/>
      <c r="BG272" s="467"/>
      <c r="BH272" s="467"/>
      <c r="BI272" s="467"/>
      <c r="BJ272" s="467"/>
      <c r="BK272" s="467"/>
      <c r="BL272" s="467"/>
      <c r="BM272" s="467"/>
      <c r="BN272" s="467"/>
      <c r="BO272" s="467">
        <f t="shared" si="161"/>
        <v>81.102032812500013</v>
      </c>
      <c r="BP272" s="467">
        <f t="shared" si="162"/>
        <v>0</v>
      </c>
      <c r="BQ272" s="467"/>
      <c r="BR272" s="467">
        <f t="shared" si="163"/>
        <v>64.881626250000011</v>
      </c>
      <c r="BS272" s="467">
        <f t="shared" si="164"/>
        <v>0</v>
      </c>
      <c r="BT272" s="467"/>
      <c r="BU272" s="467">
        <f t="shared" si="165"/>
        <v>56.771422968750002</v>
      </c>
      <c r="BV272" s="467">
        <f t="shared" si="166"/>
        <v>0</v>
      </c>
      <c r="BW272" s="467"/>
      <c r="BX272" s="467">
        <f t="shared" si="167"/>
        <v>48.661219687500008</v>
      </c>
      <c r="BY272" s="467">
        <f t="shared" si="168"/>
        <v>0</v>
      </c>
      <c r="BZ272" s="467"/>
      <c r="CA272" s="467">
        <f t="shared" si="169"/>
        <v>81.102032812500013</v>
      </c>
      <c r="CB272" s="467">
        <f t="shared" si="170"/>
        <v>0</v>
      </c>
      <c r="CC272" s="467"/>
      <c r="CD272" s="467">
        <f t="shared" si="171"/>
        <v>64.881626250000011</v>
      </c>
      <c r="CE272" s="467">
        <f t="shared" si="172"/>
        <v>0</v>
      </c>
      <c r="CF272" s="467"/>
      <c r="CG272" s="467">
        <f t="shared" si="173"/>
        <v>56.771422968750002</v>
      </c>
      <c r="CH272" s="467">
        <f t="shared" si="174"/>
        <v>0</v>
      </c>
      <c r="CI272" s="467"/>
      <c r="CJ272" s="467">
        <f t="shared" si="175"/>
        <v>48.661219687500008</v>
      </c>
      <c r="CK272" s="467">
        <f t="shared" si="176"/>
        <v>0</v>
      </c>
      <c r="CL272" s="467">
        <f t="shared" si="177"/>
        <v>0</v>
      </c>
      <c r="CM272" s="467">
        <f t="shared" si="178"/>
        <v>0</v>
      </c>
      <c r="CN272" s="467">
        <f t="shared" si="179"/>
        <v>0</v>
      </c>
      <c r="CO272" s="462"/>
      <c r="CP272" s="462"/>
      <c r="CQ272" s="457"/>
      <c r="CR272" s="457"/>
      <c r="CS272" s="457"/>
    </row>
    <row r="273" spans="1:97" s="463" customFormat="1" hidden="1">
      <c r="A273" s="469"/>
      <c r="B273" s="465" t="s">
        <v>356</v>
      </c>
      <c r="C273" s="466">
        <v>4.2300000000000004</v>
      </c>
      <c r="D273" s="467">
        <f t="shared" si="182"/>
        <v>131.00204250000002</v>
      </c>
      <c r="E273" s="467">
        <f t="shared" si="144"/>
        <v>163.75255312500002</v>
      </c>
      <c r="F273" s="467"/>
      <c r="G273" s="467"/>
      <c r="H273" s="467"/>
      <c r="I273" s="467"/>
      <c r="J273" s="467"/>
      <c r="K273" s="467"/>
      <c r="L273" s="467"/>
      <c r="M273" s="467"/>
      <c r="N273" s="467"/>
      <c r="O273" s="467"/>
      <c r="P273" s="467"/>
      <c r="Q273" s="467"/>
      <c r="R273" s="467"/>
      <c r="S273" s="467"/>
      <c r="T273" s="467"/>
      <c r="U273" s="467"/>
      <c r="V273" s="467"/>
      <c r="W273" s="467"/>
      <c r="X273" s="467"/>
      <c r="Y273" s="467">
        <f t="shared" si="145"/>
        <v>65.501021250000008</v>
      </c>
      <c r="Z273" s="467">
        <f t="shared" si="146"/>
        <v>0</v>
      </c>
      <c r="AA273" s="467"/>
      <c r="AB273" s="467">
        <f t="shared" si="147"/>
        <v>52.400817000000011</v>
      </c>
      <c r="AC273" s="467">
        <f t="shared" si="148"/>
        <v>0</v>
      </c>
      <c r="AD273" s="467"/>
      <c r="AE273" s="467">
        <f t="shared" si="149"/>
        <v>45.850714875000001</v>
      </c>
      <c r="AF273" s="467">
        <f t="shared" si="150"/>
        <v>0</v>
      </c>
      <c r="AG273" s="467"/>
      <c r="AH273" s="467">
        <f t="shared" si="151"/>
        <v>39.300612750000006</v>
      </c>
      <c r="AI273" s="467">
        <f t="shared" si="152"/>
        <v>0</v>
      </c>
      <c r="AJ273" s="467"/>
      <c r="AK273" s="467">
        <f t="shared" si="153"/>
        <v>65.501021250000008</v>
      </c>
      <c r="AL273" s="467">
        <f t="shared" si="154"/>
        <v>0</v>
      </c>
      <c r="AM273" s="467"/>
      <c r="AN273" s="467">
        <f t="shared" si="155"/>
        <v>52.400817000000011</v>
      </c>
      <c r="AO273" s="467">
        <f t="shared" si="156"/>
        <v>0</v>
      </c>
      <c r="AP273" s="467"/>
      <c r="AQ273" s="467">
        <f t="shared" si="157"/>
        <v>45.850714875000001</v>
      </c>
      <c r="AR273" s="467">
        <f t="shared" si="158"/>
        <v>0</v>
      </c>
      <c r="AS273" s="467"/>
      <c r="AT273" s="467">
        <f t="shared" si="159"/>
        <v>39.300612750000006</v>
      </c>
      <c r="AU273" s="467">
        <f t="shared" si="160"/>
        <v>0</v>
      </c>
      <c r="AV273" s="467"/>
      <c r="AW273" s="467"/>
      <c r="AX273" s="467"/>
      <c r="AY273" s="467"/>
      <c r="AZ273" s="467"/>
      <c r="BA273" s="467"/>
      <c r="BB273" s="467"/>
      <c r="BC273" s="467"/>
      <c r="BD273" s="467"/>
      <c r="BE273" s="467"/>
      <c r="BF273" s="467"/>
      <c r="BG273" s="467"/>
      <c r="BH273" s="467"/>
      <c r="BI273" s="467"/>
      <c r="BJ273" s="467"/>
      <c r="BK273" s="467"/>
      <c r="BL273" s="467"/>
      <c r="BM273" s="467"/>
      <c r="BN273" s="467"/>
      <c r="BO273" s="467">
        <f t="shared" si="161"/>
        <v>81.87627656250001</v>
      </c>
      <c r="BP273" s="467">
        <f t="shared" si="162"/>
        <v>0</v>
      </c>
      <c r="BQ273" s="467"/>
      <c r="BR273" s="467">
        <f t="shared" si="163"/>
        <v>65.501021250000008</v>
      </c>
      <c r="BS273" s="467">
        <f t="shared" si="164"/>
        <v>0</v>
      </c>
      <c r="BT273" s="467"/>
      <c r="BU273" s="467">
        <f t="shared" si="165"/>
        <v>57.31339359375</v>
      </c>
      <c r="BV273" s="467">
        <f t="shared" si="166"/>
        <v>0</v>
      </c>
      <c r="BW273" s="467"/>
      <c r="BX273" s="467">
        <f t="shared" si="167"/>
        <v>49.125765937500006</v>
      </c>
      <c r="BY273" s="467">
        <f t="shared" si="168"/>
        <v>0</v>
      </c>
      <c r="BZ273" s="467"/>
      <c r="CA273" s="467">
        <f t="shared" si="169"/>
        <v>81.87627656250001</v>
      </c>
      <c r="CB273" s="467">
        <f t="shared" si="170"/>
        <v>0</v>
      </c>
      <c r="CC273" s="467"/>
      <c r="CD273" s="467">
        <f t="shared" si="171"/>
        <v>65.501021250000008</v>
      </c>
      <c r="CE273" s="467">
        <f t="shared" si="172"/>
        <v>0</v>
      </c>
      <c r="CF273" s="467"/>
      <c r="CG273" s="467">
        <f t="shared" si="173"/>
        <v>57.31339359375</v>
      </c>
      <c r="CH273" s="467">
        <f t="shared" si="174"/>
        <v>0</v>
      </c>
      <c r="CI273" s="467"/>
      <c r="CJ273" s="467">
        <f t="shared" si="175"/>
        <v>49.125765937500006</v>
      </c>
      <c r="CK273" s="467">
        <f t="shared" si="176"/>
        <v>0</v>
      </c>
      <c r="CL273" s="467">
        <f t="shared" si="177"/>
        <v>0</v>
      </c>
      <c r="CM273" s="467">
        <f t="shared" si="178"/>
        <v>0</v>
      </c>
      <c r="CN273" s="467">
        <f t="shared" si="179"/>
        <v>0</v>
      </c>
      <c r="CO273" s="462"/>
      <c r="CP273" s="462"/>
      <c r="CQ273" s="457"/>
      <c r="CR273" s="457"/>
      <c r="CS273" s="457"/>
    </row>
    <row r="274" spans="1:97" s="463" customFormat="1" hidden="1">
      <c r="A274" s="469" t="s">
        <v>367</v>
      </c>
      <c r="B274" s="465" t="s">
        <v>357</v>
      </c>
      <c r="C274" s="466">
        <v>4.2699999999999996</v>
      </c>
      <c r="D274" s="467">
        <f t="shared" si="182"/>
        <v>132.24083249999998</v>
      </c>
      <c r="E274" s="467">
        <f t="shared" si="144"/>
        <v>165.30104062499998</v>
      </c>
      <c r="F274" s="467"/>
      <c r="G274" s="467"/>
      <c r="H274" s="467"/>
      <c r="I274" s="467"/>
      <c r="J274" s="467"/>
      <c r="K274" s="467"/>
      <c r="L274" s="467"/>
      <c r="M274" s="467"/>
      <c r="N274" s="467"/>
      <c r="O274" s="467"/>
      <c r="P274" s="467"/>
      <c r="Q274" s="467"/>
      <c r="R274" s="467"/>
      <c r="S274" s="467"/>
      <c r="T274" s="467"/>
      <c r="U274" s="467"/>
      <c r="V274" s="467"/>
      <c r="W274" s="467"/>
      <c r="X274" s="467"/>
      <c r="Y274" s="467">
        <f t="shared" si="145"/>
        <v>66.120416249999991</v>
      </c>
      <c r="Z274" s="467">
        <f t="shared" si="146"/>
        <v>0</v>
      </c>
      <c r="AA274" s="467"/>
      <c r="AB274" s="467">
        <f t="shared" si="147"/>
        <v>52.896332999999998</v>
      </c>
      <c r="AC274" s="467">
        <f t="shared" si="148"/>
        <v>0</v>
      </c>
      <c r="AD274" s="467"/>
      <c r="AE274" s="467">
        <f t="shared" si="149"/>
        <v>46.284291374999988</v>
      </c>
      <c r="AF274" s="467">
        <f t="shared" si="150"/>
        <v>0</v>
      </c>
      <c r="AG274" s="467"/>
      <c r="AH274" s="467">
        <f t="shared" si="151"/>
        <v>39.672249749999992</v>
      </c>
      <c r="AI274" s="467">
        <f t="shared" si="152"/>
        <v>0</v>
      </c>
      <c r="AJ274" s="467"/>
      <c r="AK274" s="467">
        <f t="shared" si="153"/>
        <v>66.120416249999991</v>
      </c>
      <c r="AL274" s="467">
        <f t="shared" si="154"/>
        <v>0</v>
      </c>
      <c r="AM274" s="467"/>
      <c r="AN274" s="467">
        <f t="shared" si="155"/>
        <v>52.896332999999998</v>
      </c>
      <c r="AO274" s="467">
        <f t="shared" si="156"/>
        <v>0</v>
      </c>
      <c r="AP274" s="467"/>
      <c r="AQ274" s="467">
        <f t="shared" si="157"/>
        <v>46.284291374999988</v>
      </c>
      <c r="AR274" s="467">
        <f t="shared" si="158"/>
        <v>0</v>
      </c>
      <c r="AS274" s="467"/>
      <c r="AT274" s="467">
        <f t="shared" si="159"/>
        <v>39.672249749999992</v>
      </c>
      <c r="AU274" s="467">
        <f t="shared" si="160"/>
        <v>0</v>
      </c>
      <c r="AV274" s="467"/>
      <c r="AW274" s="467"/>
      <c r="AX274" s="467"/>
      <c r="AY274" s="467"/>
      <c r="AZ274" s="467"/>
      <c r="BA274" s="467"/>
      <c r="BB274" s="467"/>
      <c r="BC274" s="467"/>
      <c r="BD274" s="467"/>
      <c r="BE274" s="467"/>
      <c r="BF274" s="467"/>
      <c r="BG274" s="467"/>
      <c r="BH274" s="467"/>
      <c r="BI274" s="467"/>
      <c r="BJ274" s="467"/>
      <c r="BK274" s="467"/>
      <c r="BL274" s="467"/>
      <c r="BM274" s="467"/>
      <c r="BN274" s="467"/>
      <c r="BO274" s="467">
        <f t="shared" si="161"/>
        <v>82.650520312499992</v>
      </c>
      <c r="BP274" s="467">
        <f t="shared" si="162"/>
        <v>0</v>
      </c>
      <c r="BQ274" s="467"/>
      <c r="BR274" s="467">
        <f t="shared" si="163"/>
        <v>66.120416249999991</v>
      </c>
      <c r="BS274" s="467">
        <f t="shared" si="164"/>
        <v>0</v>
      </c>
      <c r="BT274" s="467"/>
      <c r="BU274" s="467">
        <f t="shared" si="165"/>
        <v>57.85536421874999</v>
      </c>
      <c r="BV274" s="467">
        <f t="shared" si="166"/>
        <v>0</v>
      </c>
      <c r="BW274" s="467"/>
      <c r="BX274" s="467">
        <f t="shared" si="167"/>
        <v>49.590312187499997</v>
      </c>
      <c r="BY274" s="467">
        <f t="shared" si="168"/>
        <v>0</v>
      </c>
      <c r="BZ274" s="467"/>
      <c r="CA274" s="467">
        <f t="shared" si="169"/>
        <v>82.650520312499992</v>
      </c>
      <c r="CB274" s="467">
        <f t="shared" si="170"/>
        <v>0</v>
      </c>
      <c r="CC274" s="467"/>
      <c r="CD274" s="467">
        <f t="shared" si="171"/>
        <v>66.120416249999991</v>
      </c>
      <c r="CE274" s="467">
        <f t="shared" si="172"/>
        <v>0</v>
      </c>
      <c r="CF274" s="467"/>
      <c r="CG274" s="467">
        <f t="shared" si="173"/>
        <v>57.85536421874999</v>
      </c>
      <c r="CH274" s="467">
        <f t="shared" si="174"/>
        <v>0</v>
      </c>
      <c r="CI274" s="467"/>
      <c r="CJ274" s="467">
        <f t="shared" si="175"/>
        <v>49.590312187499997</v>
      </c>
      <c r="CK274" s="467">
        <f t="shared" si="176"/>
        <v>0</v>
      </c>
      <c r="CL274" s="467">
        <f t="shared" si="177"/>
        <v>0</v>
      </c>
      <c r="CM274" s="467">
        <f t="shared" si="178"/>
        <v>0</v>
      </c>
      <c r="CN274" s="467">
        <f t="shared" si="179"/>
        <v>0</v>
      </c>
      <c r="CO274" s="462"/>
      <c r="CP274" s="462"/>
      <c r="CQ274" s="457"/>
      <c r="CR274" s="457"/>
      <c r="CS274" s="457"/>
    </row>
    <row r="275" spans="1:97" s="463" customFormat="1" hidden="1">
      <c r="A275" s="469"/>
      <c r="B275" s="465" t="s">
        <v>358</v>
      </c>
      <c r="C275" s="466">
        <v>4.33</v>
      </c>
      <c r="D275" s="467">
        <f t="shared" si="182"/>
        <v>134.09901749999997</v>
      </c>
      <c r="E275" s="467">
        <f t="shared" si="144"/>
        <v>167.62377187499996</v>
      </c>
      <c r="F275" s="467"/>
      <c r="G275" s="467"/>
      <c r="H275" s="467"/>
      <c r="I275" s="467"/>
      <c r="J275" s="467"/>
      <c r="K275" s="467"/>
      <c r="L275" s="467"/>
      <c r="M275" s="467"/>
      <c r="N275" s="467"/>
      <c r="O275" s="467"/>
      <c r="P275" s="467"/>
      <c r="Q275" s="467"/>
      <c r="R275" s="467"/>
      <c r="S275" s="467"/>
      <c r="T275" s="467"/>
      <c r="U275" s="467"/>
      <c r="V275" s="467"/>
      <c r="W275" s="467"/>
      <c r="X275" s="467"/>
      <c r="Y275" s="467">
        <f t="shared" si="145"/>
        <v>67.049508749999987</v>
      </c>
      <c r="Z275" s="467">
        <f t="shared" si="146"/>
        <v>0</v>
      </c>
      <c r="AA275" s="467"/>
      <c r="AB275" s="467">
        <f t="shared" si="147"/>
        <v>53.639606999999991</v>
      </c>
      <c r="AC275" s="467">
        <f t="shared" si="148"/>
        <v>0</v>
      </c>
      <c r="AD275" s="467"/>
      <c r="AE275" s="467">
        <f t="shared" si="149"/>
        <v>46.934656124999989</v>
      </c>
      <c r="AF275" s="467">
        <f t="shared" si="150"/>
        <v>0</v>
      </c>
      <c r="AG275" s="467"/>
      <c r="AH275" s="467">
        <f t="shared" si="151"/>
        <v>40.229705249999988</v>
      </c>
      <c r="AI275" s="467">
        <f t="shared" si="152"/>
        <v>0</v>
      </c>
      <c r="AJ275" s="467"/>
      <c r="AK275" s="467">
        <f t="shared" si="153"/>
        <v>67.049508749999987</v>
      </c>
      <c r="AL275" s="467">
        <f t="shared" si="154"/>
        <v>0</v>
      </c>
      <c r="AM275" s="467"/>
      <c r="AN275" s="467">
        <f t="shared" si="155"/>
        <v>53.639606999999991</v>
      </c>
      <c r="AO275" s="467">
        <f t="shared" si="156"/>
        <v>0</v>
      </c>
      <c r="AP275" s="467"/>
      <c r="AQ275" s="467">
        <f t="shared" si="157"/>
        <v>46.934656124999989</v>
      </c>
      <c r="AR275" s="467">
        <f t="shared" si="158"/>
        <v>0</v>
      </c>
      <c r="AS275" s="467"/>
      <c r="AT275" s="467">
        <f t="shared" si="159"/>
        <v>40.229705249999988</v>
      </c>
      <c r="AU275" s="467">
        <f t="shared" si="160"/>
        <v>0</v>
      </c>
      <c r="AV275" s="467"/>
      <c r="AW275" s="467"/>
      <c r="AX275" s="467"/>
      <c r="AY275" s="467"/>
      <c r="AZ275" s="467"/>
      <c r="BA275" s="467"/>
      <c r="BB275" s="467"/>
      <c r="BC275" s="467"/>
      <c r="BD275" s="467"/>
      <c r="BE275" s="467"/>
      <c r="BF275" s="467"/>
      <c r="BG275" s="467"/>
      <c r="BH275" s="467"/>
      <c r="BI275" s="467"/>
      <c r="BJ275" s="467"/>
      <c r="BK275" s="467"/>
      <c r="BL275" s="467"/>
      <c r="BM275" s="467"/>
      <c r="BN275" s="467"/>
      <c r="BO275" s="467">
        <f t="shared" si="161"/>
        <v>83.81188593749998</v>
      </c>
      <c r="BP275" s="467">
        <f t="shared" si="162"/>
        <v>0</v>
      </c>
      <c r="BQ275" s="467"/>
      <c r="BR275" s="467">
        <f t="shared" si="163"/>
        <v>67.049508749999987</v>
      </c>
      <c r="BS275" s="467">
        <f t="shared" si="164"/>
        <v>0</v>
      </c>
      <c r="BT275" s="467"/>
      <c r="BU275" s="467">
        <f t="shared" si="165"/>
        <v>58.668320156249983</v>
      </c>
      <c r="BV275" s="467">
        <f t="shared" si="166"/>
        <v>0</v>
      </c>
      <c r="BW275" s="467"/>
      <c r="BX275" s="467">
        <f t="shared" si="167"/>
        <v>50.287131562499987</v>
      </c>
      <c r="BY275" s="467">
        <f t="shared" si="168"/>
        <v>0</v>
      </c>
      <c r="BZ275" s="467"/>
      <c r="CA275" s="467">
        <f t="shared" si="169"/>
        <v>83.81188593749998</v>
      </c>
      <c r="CB275" s="467">
        <f t="shared" si="170"/>
        <v>0</v>
      </c>
      <c r="CC275" s="467"/>
      <c r="CD275" s="467">
        <f t="shared" si="171"/>
        <v>67.049508749999987</v>
      </c>
      <c r="CE275" s="467">
        <f t="shared" si="172"/>
        <v>0</v>
      </c>
      <c r="CF275" s="467"/>
      <c r="CG275" s="467">
        <f t="shared" si="173"/>
        <v>58.668320156249983</v>
      </c>
      <c r="CH275" s="467">
        <f t="shared" si="174"/>
        <v>0</v>
      </c>
      <c r="CI275" s="467"/>
      <c r="CJ275" s="467">
        <f t="shared" si="175"/>
        <v>50.287131562499987</v>
      </c>
      <c r="CK275" s="467">
        <f t="shared" si="176"/>
        <v>0</v>
      </c>
      <c r="CL275" s="467">
        <f t="shared" si="177"/>
        <v>0</v>
      </c>
      <c r="CM275" s="467">
        <f t="shared" si="178"/>
        <v>0</v>
      </c>
      <c r="CN275" s="467">
        <f t="shared" si="179"/>
        <v>0</v>
      </c>
      <c r="CO275" s="462"/>
      <c r="CP275" s="462"/>
      <c r="CQ275" s="457"/>
      <c r="CR275" s="457"/>
      <c r="CS275" s="457"/>
    </row>
    <row r="276" spans="1:97" s="463" customFormat="1" hidden="1">
      <c r="A276" s="469"/>
      <c r="B276" s="465" t="s">
        <v>359</v>
      </c>
      <c r="C276" s="466">
        <v>4.38</v>
      </c>
      <c r="D276" s="467">
        <f t="shared" si="182"/>
        <v>135.647505</v>
      </c>
      <c r="E276" s="467">
        <f t="shared" si="144"/>
        <v>169.55938125</v>
      </c>
      <c r="F276" s="467"/>
      <c r="G276" s="467"/>
      <c r="H276" s="467"/>
      <c r="I276" s="467"/>
      <c r="J276" s="467"/>
      <c r="K276" s="467"/>
      <c r="L276" s="467"/>
      <c r="M276" s="467"/>
      <c r="N276" s="467"/>
      <c r="O276" s="467"/>
      <c r="P276" s="467"/>
      <c r="Q276" s="467"/>
      <c r="R276" s="467"/>
      <c r="S276" s="467"/>
      <c r="T276" s="467"/>
      <c r="U276" s="467"/>
      <c r="V276" s="467"/>
      <c r="W276" s="467"/>
      <c r="X276" s="467"/>
      <c r="Y276" s="467">
        <f t="shared" si="145"/>
        <v>67.823752499999998</v>
      </c>
      <c r="Z276" s="467">
        <f t="shared" si="146"/>
        <v>0</v>
      </c>
      <c r="AA276" s="467"/>
      <c r="AB276" s="467">
        <f t="shared" si="147"/>
        <v>54.259002000000002</v>
      </c>
      <c r="AC276" s="467">
        <f t="shared" si="148"/>
        <v>0</v>
      </c>
      <c r="AD276" s="467"/>
      <c r="AE276" s="467">
        <f t="shared" si="149"/>
        <v>47.476626749999994</v>
      </c>
      <c r="AF276" s="467">
        <f t="shared" si="150"/>
        <v>0</v>
      </c>
      <c r="AG276" s="467"/>
      <c r="AH276" s="467">
        <f t="shared" si="151"/>
        <v>40.6942515</v>
      </c>
      <c r="AI276" s="467">
        <f t="shared" si="152"/>
        <v>0</v>
      </c>
      <c r="AJ276" s="467"/>
      <c r="AK276" s="467">
        <f t="shared" si="153"/>
        <v>67.823752499999998</v>
      </c>
      <c r="AL276" s="467">
        <f t="shared" si="154"/>
        <v>0</v>
      </c>
      <c r="AM276" s="467"/>
      <c r="AN276" s="467">
        <f t="shared" si="155"/>
        <v>54.259002000000002</v>
      </c>
      <c r="AO276" s="467">
        <f t="shared" si="156"/>
        <v>0</v>
      </c>
      <c r="AP276" s="467"/>
      <c r="AQ276" s="467">
        <f t="shared" si="157"/>
        <v>47.476626749999994</v>
      </c>
      <c r="AR276" s="467">
        <f t="shared" si="158"/>
        <v>0</v>
      </c>
      <c r="AS276" s="467"/>
      <c r="AT276" s="467">
        <f t="shared" si="159"/>
        <v>40.6942515</v>
      </c>
      <c r="AU276" s="467">
        <f t="shared" si="160"/>
        <v>0</v>
      </c>
      <c r="AV276" s="467"/>
      <c r="AW276" s="467"/>
      <c r="AX276" s="467"/>
      <c r="AY276" s="467"/>
      <c r="AZ276" s="467"/>
      <c r="BA276" s="467"/>
      <c r="BB276" s="467"/>
      <c r="BC276" s="467"/>
      <c r="BD276" s="467"/>
      <c r="BE276" s="467"/>
      <c r="BF276" s="467"/>
      <c r="BG276" s="467"/>
      <c r="BH276" s="467"/>
      <c r="BI276" s="467"/>
      <c r="BJ276" s="467"/>
      <c r="BK276" s="467"/>
      <c r="BL276" s="467"/>
      <c r="BM276" s="467"/>
      <c r="BN276" s="467"/>
      <c r="BO276" s="467">
        <f t="shared" si="161"/>
        <v>84.779690625000001</v>
      </c>
      <c r="BP276" s="467">
        <f t="shared" si="162"/>
        <v>0</v>
      </c>
      <c r="BQ276" s="467"/>
      <c r="BR276" s="467">
        <f t="shared" si="163"/>
        <v>67.823752499999998</v>
      </c>
      <c r="BS276" s="467">
        <f t="shared" si="164"/>
        <v>0</v>
      </c>
      <c r="BT276" s="467"/>
      <c r="BU276" s="467">
        <f t="shared" si="165"/>
        <v>59.345783437499996</v>
      </c>
      <c r="BV276" s="467">
        <f t="shared" si="166"/>
        <v>0</v>
      </c>
      <c r="BW276" s="467"/>
      <c r="BX276" s="467">
        <f t="shared" si="167"/>
        <v>50.867814375000002</v>
      </c>
      <c r="BY276" s="467">
        <f t="shared" si="168"/>
        <v>0</v>
      </c>
      <c r="BZ276" s="467"/>
      <c r="CA276" s="467">
        <f t="shared" si="169"/>
        <v>84.779690625000001</v>
      </c>
      <c r="CB276" s="467">
        <f t="shared" si="170"/>
        <v>0</v>
      </c>
      <c r="CC276" s="467"/>
      <c r="CD276" s="467">
        <f t="shared" si="171"/>
        <v>67.823752499999998</v>
      </c>
      <c r="CE276" s="467">
        <f t="shared" si="172"/>
        <v>0</v>
      </c>
      <c r="CF276" s="467"/>
      <c r="CG276" s="467">
        <f t="shared" si="173"/>
        <v>59.345783437499996</v>
      </c>
      <c r="CH276" s="467">
        <f t="shared" si="174"/>
        <v>0</v>
      </c>
      <c r="CI276" s="467"/>
      <c r="CJ276" s="467">
        <f t="shared" si="175"/>
        <v>50.867814375000002</v>
      </c>
      <c r="CK276" s="467">
        <f t="shared" si="176"/>
        <v>0</v>
      </c>
      <c r="CL276" s="467">
        <f t="shared" si="177"/>
        <v>0</v>
      </c>
      <c r="CM276" s="467">
        <f t="shared" si="178"/>
        <v>0</v>
      </c>
      <c r="CN276" s="467">
        <f t="shared" si="179"/>
        <v>0</v>
      </c>
      <c r="CO276" s="462"/>
      <c r="CP276" s="462"/>
      <c r="CQ276" s="457"/>
      <c r="CR276" s="457"/>
      <c r="CS276" s="457"/>
    </row>
    <row r="277" spans="1:97" s="463" customFormat="1" hidden="1">
      <c r="A277" s="469"/>
      <c r="B277" s="465" t="s">
        <v>360</v>
      </c>
      <c r="C277" s="466">
        <v>4.49</v>
      </c>
      <c r="D277" s="467">
        <f t="shared" si="182"/>
        <v>139.05417749999998</v>
      </c>
      <c r="E277" s="467">
        <f t="shared" si="144"/>
        <v>173.81772187499996</v>
      </c>
      <c r="F277" s="467"/>
      <c r="G277" s="467"/>
      <c r="H277" s="467"/>
      <c r="I277" s="467"/>
      <c r="J277" s="467"/>
      <c r="K277" s="467"/>
      <c r="L277" s="467"/>
      <c r="M277" s="467"/>
      <c r="N277" s="467"/>
      <c r="O277" s="467"/>
      <c r="P277" s="467"/>
      <c r="Q277" s="467"/>
      <c r="R277" s="467"/>
      <c r="S277" s="467"/>
      <c r="T277" s="467"/>
      <c r="U277" s="467"/>
      <c r="V277" s="467"/>
      <c r="W277" s="467"/>
      <c r="X277" s="467"/>
      <c r="Y277" s="467">
        <f t="shared" si="145"/>
        <v>69.52708874999999</v>
      </c>
      <c r="Z277" s="467">
        <f t="shared" si="146"/>
        <v>0</v>
      </c>
      <c r="AA277" s="467"/>
      <c r="AB277" s="467">
        <f t="shared" si="147"/>
        <v>55.621670999999992</v>
      </c>
      <c r="AC277" s="467">
        <f t="shared" si="148"/>
        <v>0</v>
      </c>
      <c r="AD277" s="467"/>
      <c r="AE277" s="467">
        <f t="shared" si="149"/>
        <v>48.668962124999993</v>
      </c>
      <c r="AF277" s="467">
        <f t="shared" si="150"/>
        <v>0</v>
      </c>
      <c r="AG277" s="467"/>
      <c r="AH277" s="467">
        <f t="shared" si="151"/>
        <v>41.716253249999994</v>
      </c>
      <c r="AI277" s="467">
        <f t="shared" si="152"/>
        <v>0</v>
      </c>
      <c r="AJ277" s="467"/>
      <c r="AK277" s="467">
        <f t="shared" si="153"/>
        <v>69.52708874999999</v>
      </c>
      <c r="AL277" s="467">
        <f t="shared" si="154"/>
        <v>0</v>
      </c>
      <c r="AM277" s="467"/>
      <c r="AN277" s="467">
        <f t="shared" si="155"/>
        <v>55.621670999999992</v>
      </c>
      <c r="AO277" s="467">
        <f t="shared" si="156"/>
        <v>0</v>
      </c>
      <c r="AP277" s="467"/>
      <c r="AQ277" s="467">
        <f t="shared" si="157"/>
        <v>48.668962124999993</v>
      </c>
      <c r="AR277" s="467">
        <f t="shared" si="158"/>
        <v>0</v>
      </c>
      <c r="AS277" s="467"/>
      <c r="AT277" s="467">
        <f t="shared" si="159"/>
        <v>41.716253249999994</v>
      </c>
      <c r="AU277" s="467">
        <f t="shared" si="160"/>
        <v>0</v>
      </c>
      <c r="AV277" s="467"/>
      <c r="AW277" s="467"/>
      <c r="AX277" s="467"/>
      <c r="AY277" s="467"/>
      <c r="AZ277" s="467"/>
      <c r="BA277" s="467"/>
      <c r="BB277" s="467"/>
      <c r="BC277" s="467"/>
      <c r="BD277" s="467"/>
      <c r="BE277" s="467"/>
      <c r="BF277" s="467"/>
      <c r="BG277" s="467"/>
      <c r="BH277" s="467"/>
      <c r="BI277" s="467"/>
      <c r="BJ277" s="467"/>
      <c r="BK277" s="467"/>
      <c r="BL277" s="467"/>
      <c r="BM277" s="467"/>
      <c r="BN277" s="467"/>
      <c r="BO277" s="467">
        <f t="shared" si="161"/>
        <v>86.908860937499981</v>
      </c>
      <c r="BP277" s="467">
        <f t="shared" si="162"/>
        <v>0</v>
      </c>
      <c r="BQ277" s="467"/>
      <c r="BR277" s="467">
        <f t="shared" si="163"/>
        <v>69.52708874999999</v>
      </c>
      <c r="BS277" s="467">
        <f t="shared" si="164"/>
        <v>0</v>
      </c>
      <c r="BT277" s="467"/>
      <c r="BU277" s="467">
        <f t="shared" si="165"/>
        <v>60.836202656249981</v>
      </c>
      <c r="BV277" s="467">
        <f t="shared" si="166"/>
        <v>0</v>
      </c>
      <c r="BW277" s="467"/>
      <c r="BX277" s="467">
        <f t="shared" si="167"/>
        <v>52.145316562499985</v>
      </c>
      <c r="BY277" s="467">
        <f t="shared" si="168"/>
        <v>0</v>
      </c>
      <c r="BZ277" s="467"/>
      <c r="CA277" s="467">
        <f t="shared" si="169"/>
        <v>86.908860937499981</v>
      </c>
      <c r="CB277" s="467">
        <f t="shared" si="170"/>
        <v>0</v>
      </c>
      <c r="CC277" s="467"/>
      <c r="CD277" s="467">
        <f t="shared" si="171"/>
        <v>69.52708874999999</v>
      </c>
      <c r="CE277" s="467">
        <f t="shared" si="172"/>
        <v>0</v>
      </c>
      <c r="CF277" s="467"/>
      <c r="CG277" s="467">
        <f t="shared" si="173"/>
        <v>60.836202656249981</v>
      </c>
      <c r="CH277" s="467">
        <f t="shared" si="174"/>
        <v>0</v>
      </c>
      <c r="CI277" s="467"/>
      <c r="CJ277" s="467">
        <f t="shared" si="175"/>
        <v>52.145316562499985</v>
      </c>
      <c r="CK277" s="467">
        <f t="shared" si="176"/>
        <v>0</v>
      </c>
      <c r="CL277" s="467">
        <f t="shared" si="177"/>
        <v>0</v>
      </c>
      <c r="CM277" s="467">
        <f t="shared" si="178"/>
        <v>0</v>
      </c>
      <c r="CN277" s="467">
        <f t="shared" si="179"/>
        <v>0</v>
      </c>
      <c r="CO277" s="462"/>
      <c r="CP277" s="462"/>
      <c r="CQ277" s="457"/>
      <c r="CR277" s="457"/>
      <c r="CS277" s="457"/>
    </row>
    <row r="278" spans="1:97" s="463" customFormat="1" hidden="1">
      <c r="A278" s="469"/>
      <c r="B278" s="465" t="s">
        <v>361</v>
      </c>
      <c r="C278" s="466">
        <v>4.59</v>
      </c>
      <c r="D278" s="467">
        <f t="shared" si="182"/>
        <v>142.15115249999999</v>
      </c>
      <c r="E278" s="467">
        <f t="shared" si="144"/>
        <v>177.68894062499999</v>
      </c>
      <c r="F278" s="467"/>
      <c r="G278" s="467"/>
      <c r="H278" s="467"/>
      <c r="I278" s="467"/>
      <c r="J278" s="467"/>
      <c r="K278" s="467"/>
      <c r="L278" s="467"/>
      <c r="M278" s="467"/>
      <c r="N278" s="467"/>
      <c r="O278" s="467"/>
      <c r="P278" s="467"/>
      <c r="Q278" s="467"/>
      <c r="R278" s="467"/>
      <c r="S278" s="467"/>
      <c r="T278" s="467"/>
      <c r="U278" s="467"/>
      <c r="V278" s="467"/>
      <c r="W278" s="467"/>
      <c r="X278" s="467"/>
      <c r="Y278" s="467">
        <f t="shared" si="145"/>
        <v>71.075576249999997</v>
      </c>
      <c r="Z278" s="467">
        <f t="shared" si="146"/>
        <v>0</v>
      </c>
      <c r="AA278" s="467"/>
      <c r="AB278" s="467">
        <f t="shared" si="147"/>
        <v>56.860461000000001</v>
      </c>
      <c r="AC278" s="467">
        <f t="shared" si="148"/>
        <v>0</v>
      </c>
      <c r="AD278" s="467"/>
      <c r="AE278" s="467">
        <f t="shared" si="149"/>
        <v>49.752903374999995</v>
      </c>
      <c r="AF278" s="467">
        <f t="shared" si="150"/>
        <v>0</v>
      </c>
      <c r="AG278" s="467"/>
      <c r="AH278" s="467">
        <f t="shared" si="151"/>
        <v>42.645345749999997</v>
      </c>
      <c r="AI278" s="467">
        <f t="shared" si="152"/>
        <v>0</v>
      </c>
      <c r="AJ278" s="467"/>
      <c r="AK278" s="467">
        <f t="shared" si="153"/>
        <v>71.075576249999997</v>
      </c>
      <c r="AL278" s="467">
        <f t="shared" si="154"/>
        <v>0</v>
      </c>
      <c r="AM278" s="467"/>
      <c r="AN278" s="467">
        <f t="shared" si="155"/>
        <v>56.860461000000001</v>
      </c>
      <c r="AO278" s="467">
        <f t="shared" si="156"/>
        <v>0</v>
      </c>
      <c r="AP278" s="467"/>
      <c r="AQ278" s="467">
        <f t="shared" si="157"/>
        <v>49.752903374999995</v>
      </c>
      <c r="AR278" s="467">
        <f t="shared" si="158"/>
        <v>0</v>
      </c>
      <c r="AS278" s="467"/>
      <c r="AT278" s="467">
        <f t="shared" si="159"/>
        <v>42.645345749999997</v>
      </c>
      <c r="AU278" s="467">
        <f t="shared" si="160"/>
        <v>0</v>
      </c>
      <c r="AV278" s="467"/>
      <c r="AW278" s="467"/>
      <c r="AX278" s="467"/>
      <c r="AY278" s="467"/>
      <c r="AZ278" s="467"/>
      <c r="BA278" s="467"/>
      <c r="BB278" s="467"/>
      <c r="BC278" s="467"/>
      <c r="BD278" s="467"/>
      <c r="BE278" s="467"/>
      <c r="BF278" s="467"/>
      <c r="BG278" s="467"/>
      <c r="BH278" s="467"/>
      <c r="BI278" s="467"/>
      <c r="BJ278" s="467"/>
      <c r="BK278" s="467"/>
      <c r="BL278" s="467"/>
      <c r="BM278" s="467"/>
      <c r="BN278" s="467"/>
      <c r="BO278" s="467">
        <f t="shared" si="161"/>
        <v>88.844470312499993</v>
      </c>
      <c r="BP278" s="467">
        <f t="shared" si="162"/>
        <v>0</v>
      </c>
      <c r="BQ278" s="467"/>
      <c r="BR278" s="467">
        <f t="shared" si="163"/>
        <v>71.075576249999997</v>
      </c>
      <c r="BS278" s="467">
        <f t="shared" si="164"/>
        <v>0</v>
      </c>
      <c r="BT278" s="467"/>
      <c r="BU278" s="467">
        <f t="shared" si="165"/>
        <v>62.191129218749992</v>
      </c>
      <c r="BV278" s="467">
        <f t="shared" si="166"/>
        <v>0</v>
      </c>
      <c r="BW278" s="467"/>
      <c r="BX278" s="467">
        <f t="shared" si="167"/>
        <v>53.306682187499995</v>
      </c>
      <c r="BY278" s="467">
        <f t="shared" si="168"/>
        <v>0</v>
      </c>
      <c r="BZ278" s="467"/>
      <c r="CA278" s="467">
        <f t="shared" si="169"/>
        <v>88.844470312499993</v>
      </c>
      <c r="CB278" s="467">
        <f t="shared" si="170"/>
        <v>0</v>
      </c>
      <c r="CC278" s="467"/>
      <c r="CD278" s="467">
        <f t="shared" si="171"/>
        <v>71.075576249999997</v>
      </c>
      <c r="CE278" s="467">
        <f t="shared" si="172"/>
        <v>0</v>
      </c>
      <c r="CF278" s="467"/>
      <c r="CG278" s="467">
        <f t="shared" si="173"/>
        <v>62.191129218749992</v>
      </c>
      <c r="CH278" s="467">
        <f t="shared" si="174"/>
        <v>0</v>
      </c>
      <c r="CI278" s="467"/>
      <c r="CJ278" s="467">
        <f t="shared" si="175"/>
        <v>53.306682187499995</v>
      </c>
      <c r="CK278" s="467">
        <f t="shared" si="176"/>
        <v>0</v>
      </c>
      <c r="CL278" s="467">
        <f t="shared" si="177"/>
        <v>0</v>
      </c>
      <c r="CM278" s="467">
        <f t="shared" si="178"/>
        <v>0</v>
      </c>
      <c r="CN278" s="467">
        <f t="shared" si="179"/>
        <v>0</v>
      </c>
      <c r="CO278" s="462"/>
      <c r="CP278" s="462"/>
      <c r="CQ278" s="457"/>
      <c r="CR278" s="457"/>
      <c r="CS278" s="457"/>
    </row>
    <row r="279" spans="1:97" s="463" customFormat="1" hidden="1">
      <c r="A279" s="469"/>
      <c r="B279" s="465" t="s">
        <v>345</v>
      </c>
      <c r="C279" s="466">
        <v>4.67</v>
      </c>
      <c r="D279" s="467">
        <f t="shared" si="182"/>
        <v>144.62873250000001</v>
      </c>
      <c r="E279" s="467">
        <f t="shared" si="144"/>
        <v>180.78591562500003</v>
      </c>
      <c r="F279" s="467"/>
      <c r="G279" s="467"/>
      <c r="H279" s="467"/>
      <c r="I279" s="467"/>
      <c r="J279" s="467"/>
      <c r="K279" s="467"/>
      <c r="L279" s="467"/>
      <c r="M279" s="467"/>
      <c r="N279" s="467"/>
      <c r="O279" s="467"/>
      <c r="P279" s="467"/>
      <c r="Q279" s="467"/>
      <c r="R279" s="467"/>
      <c r="S279" s="467"/>
      <c r="T279" s="467"/>
      <c r="U279" s="467"/>
      <c r="V279" s="467"/>
      <c r="W279" s="467"/>
      <c r="X279" s="467"/>
      <c r="Y279" s="467">
        <f t="shared" si="145"/>
        <v>72.314366250000006</v>
      </c>
      <c r="Z279" s="467">
        <f t="shared" si="146"/>
        <v>0</v>
      </c>
      <c r="AA279" s="467"/>
      <c r="AB279" s="467">
        <f t="shared" si="147"/>
        <v>57.851493000000005</v>
      </c>
      <c r="AC279" s="467">
        <f t="shared" si="148"/>
        <v>0</v>
      </c>
      <c r="AD279" s="467"/>
      <c r="AE279" s="467">
        <f t="shared" si="149"/>
        <v>50.620056375000004</v>
      </c>
      <c r="AF279" s="467">
        <f t="shared" si="150"/>
        <v>0</v>
      </c>
      <c r="AG279" s="467"/>
      <c r="AH279" s="467">
        <f t="shared" si="151"/>
        <v>43.388619750000004</v>
      </c>
      <c r="AI279" s="467">
        <f t="shared" si="152"/>
        <v>0</v>
      </c>
      <c r="AJ279" s="467"/>
      <c r="AK279" s="467">
        <f t="shared" si="153"/>
        <v>72.314366250000006</v>
      </c>
      <c r="AL279" s="467">
        <f t="shared" si="154"/>
        <v>0</v>
      </c>
      <c r="AM279" s="467"/>
      <c r="AN279" s="467">
        <f t="shared" si="155"/>
        <v>57.851493000000005</v>
      </c>
      <c r="AO279" s="467">
        <f t="shared" si="156"/>
        <v>0</v>
      </c>
      <c r="AP279" s="467"/>
      <c r="AQ279" s="467">
        <f t="shared" si="157"/>
        <v>50.620056375000004</v>
      </c>
      <c r="AR279" s="467">
        <f t="shared" si="158"/>
        <v>0</v>
      </c>
      <c r="AS279" s="467"/>
      <c r="AT279" s="467">
        <f t="shared" si="159"/>
        <v>43.388619750000004</v>
      </c>
      <c r="AU279" s="467">
        <f t="shared" si="160"/>
        <v>0</v>
      </c>
      <c r="AV279" s="467"/>
      <c r="AW279" s="467"/>
      <c r="AX279" s="467"/>
      <c r="AY279" s="467"/>
      <c r="AZ279" s="467"/>
      <c r="BA279" s="467"/>
      <c r="BB279" s="467"/>
      <c r="BC279" s="467"/>
      <c r="BD279" s="467"/>
      <c r="BE279" s="467"/>
      <c r="BF279" s="467"/>
      <c r="BG279" s="467"/>
      <c r="BH279" s="467"/>
      <c r="BI279" s="467"/>
      <c r="BJ279" s="467"/>
      <c r="BK279" s="467"/>
      <c r="BL279" s="467"/>
      <c r="BM279" s="467"/>
      <c r="BN279" s="467"/>
      <c r="BO279" s="467">
        <f t="shared" si="161"/>
        <v>90.392957812500015</v>
      </c>
      <c r="BP279" s="467">
        <f t="shared" si="162"/>
        <v>0</v>
      </c>
      <c r="BQ279" s="467"/>
      <c r="BR279" s="467">
        <f t="shared" si="163"/>
        <v>72.31436625000002</v>
      </c>
      <c r="BS279" s="467">
        <f t="shared" si="164"/>
        <v>0</v>
      </c>
      <c r="BT279" s="467"/>
      <c r="BU279" s="467">
        <f t="shared" si="165"/>
        <v>63.275070468750009</v>
      </c>
      <c r="BV279" s="467">
        <f t="shared" si="166"/>
        <v>0</v>
      </c>
      <c r="BW279" s="467"/>
      <c r="BX279" s="467">
        <f t="shared" si="167"/>
        <v>54.235774687500005</v>
      </c>
      <c r="BY279" s="467">
        <f t="shared" si="168"/>
        <v>0</v>
      </c>
      <c r="BZ279" s="467"/>
      <c r="CA279" s="467">
        <f t="shared" si="169"/>
        <v>90.392957812500015</v>
      </c>
      <c r="CB279" s="467">
        <f t="shared" si="170"/>
        <v>0</v>
      </c>
      <c r="CC279" s="467"/>
      <c r="CD279" s="467">
        <f t="shared" si="171"/>
        <v>72.31436625000002</v>
      </c>
      <c r="CE279" s="467">
        <f t="shared" si="172"/>
        <v>0</v>
      </c>
      <c r="CF279" s="467"/>
      <c r="CG279" s="467">
        <f t="shared" si="173"/>
        <v>63.275070468750009</v>
      </c>
      <c r="CH279" s="467">
        <f t="shared" si="174"/>
        <v>0</v>
      </c>
      <c r="CI279" s="467"/>
      <c r="CJ279" s="467">
        <f t="shared" si="175"/>
        <v>54.235774687500005</v>
      </c>
      <c r="CK279" s="467">
        <f t="shared" si="176"/>
        <v>0</v>
      </c>
      <c r="CL279" s="467">
        <f t="shared" si="177"/>
        <v>0</v>
      </c>
      <c r="CM279" s="467">
        <f t="shared" si="178"/>
        <v>0</v>
      </c>
      <c r="CN279" s="467">
        <f t="shared" si="179"/>
        <v>0</v>
      </c>
      <c r="CO279" s="462"/>
      <c r="CP279" s="462"/>
      <c r="CQ279" s="457"/>
      <c r="CR279" s="457"/>
      <c r="CS279" s="457"/>
    </row>
    <row r="280" spans="1:97" s="463" customFormat="1" hidden="1">
      <c r="A280" s="480"/>
      <c r="B280" s="465" t="s">
        <v>362</v>
      </c>
      <c r="C280" s="466">
        <v>4.7300000000000004</v>
      </c>
      <c r="D280" s="467">
        <f t="shared" si="182"/>
        <v>146.4869175</v>
      </c>
      <c r="E280" s="467">
        <f t="shared" si="144"/>
        <v>183.10864687500001</v>
      </c>
      <c r="F280" s="467"/>
      <c r="G280" s="467"/>
      <c r="H280" s="467"/>
      <c r="I280" s="467"/>
      <c r="J280" s="467"/>
      <c r="K280" s="467"/>
      <c r="L280" s="467"/>
      <c r="M280" s="467"/>
      <c r="N280" s="467"/>
      <c r="O280" s="467"/>
      <c r="P280" s="467"/>
      <c r="Q280" s="467"/>
      <c r="R280" s="467"/>
      <c r="S280" s="467"/>
      <c r="T280" s="467"/>
      <c r="U280" s="467"/>
      <c r="V280" s="467"/>
      <c r="W280" s="467"/>
      <c r="X280" s="467"/>
      <c r="Y280" s="467">
        <f t="shared" si="145"/>
        <v>73.243458750000002</v>
      </c>
      <c r="Z280" s="467">
        <f t="shared" si="146"/>
        <v>0</v>
      </c>
      <c r="AA280" s="467"/>
      <c r="AB280" s="467">
        <f t="shared" si="147"/>
        <v>58.594767000000004</v>
      </c>
      <c r="AC280" s="467">
        <f t="shared" si="148"/>
        <v>0</v>
      </c>
      <c r="AD280" s="467"/>
      <c r="AE280" s="467">
        <f t="shared" si="149"/>
        <v>51.270421124999999</v>
      </c>
      <c r="AF280" s="467">
        <f t="shared" si="150"/>
        <v>0</v>
      </c>
      <c r="AG280" s="467"/>
      <c r="AH280" s="467">
        <f t="shared" si="151"/>
        <v>43.94607525</v>
      </c>
      <c r="AI280" s="467">
        <f t="shared" si="152"/>
        <v>0</v>
      </c>
      <c r="AJ280" s="467"/>
      <c r="AK280" s="467">
        <f t="shared" si="153"/>
        <v>73.243458750000002</v>
      </c>
      <c r="AL280" s="467">
        <f t="shared" si="154"/>
        <v>0</v>
      </c>
      <c r="AM280" s="467"/>
      <c r="AN280" s="467">
        <f t="shared" si="155"/>
        <v>58.594767000000004</v>
      </c>
      <c r="AO280" s="467">
        <f t="shared" si="156"/>
        <v>0</v>
      </c>
      <c r="AP280" s="467"/>
      <c r="AQ280" s="467">
        <f t="shared" si="157"/>
        <v>51.270421124999999</v>
      </c>
      <c r="AR280" s="467">
        <f t="shared" si="158"/>
        <v>0</v>
      </c>
      <c r="AS280" s="467"/>
      <c r="AT280" s="467">
        <f t="shared" si="159"/>
        <v>43.94607525</v>
      </c>
      <c r="AU280" s="467">
        <f t="shared" si="160"/>
        <v>0</v>
      </c>
      <c r="AV280" s="467"/>
      <c r="AW280" s="467"/>
      <c r="AX280" s="467"/>
      <c r="AY280" s="467"/>
      <c r="AZ280" s="467"/>
      <c r="BA280" s="467"/>
      <c r="BB280" s="467"/>
      <c r="BC280" s="467"/>
      <c r="BD280" s="467"/>
      <c r="BE280" s="467"/>
      <c r="BF280" s="467"/>
      <c r="BG280" s="467"/>
      <c r="BH280" s="467"/>
      <c r="BI280" s="467"/>
      <c r="BJ280" s="467"/>
      <c r="BK280" s="467"/>
      <c r="BL280" s="467"/>
      <c r="BM280" s="467"/>
      <c r="BN280" s="467"/>
      <c r="BO280" s="467">
        <f t="shared" si="161"/>
        <v>91.554323437500003</v>
      </c>
      <c r="BP280" s="467">
        <f t="shared" si="162"/>
        <v>0</v>
      </c>
      <c r="BQ280" s="467"/>
      <c r="BR280" s="467">
        <f t="shared" si="163"/>
        <v>73.243458750000002</v>
      </c>
      <c r="BS280" s="467">
        <f t="shared" si="164"/>
        <v>0</v>
      </c>
      <c r="BT280" s="467"/>
      <c r="BU280" s="467">
        <f t="shared" si="165"/>
        <v>64.088026406249995</v>
      </c>
      <c r="BV280" s="467">
        <f t="shared" si="166"/>
        <v>0</v>
      </c>
      <c r="BW280" s="467"/>
      <c r="BX280" s="467">
        <f t="shared" si="167"/>
        <v>54.932594062500002</v>
      </c>
      <c r="BY280" s="467">
        <f t="shared" si="168"/>
        <v>0</v>
      </c>
      <c r="BZ280" s="467"/>
      <c r="CA280" s="467">
        <f t="shared" si="169"/>
        <v>91.554323437500003</v>
      </c>
      <c r="CB280" s="467">
        <f t="shared" si="170"/>
        <v>0</v>
      </c>
      <c r="CC280" s="467"/>
      <c r="CD280" s="467">
        <f t="shared" si="171"/>
        <v>73.243458750000002</v>
      </c>
      <c r="CE280" s="467">
        <f t="shared" si="172"/>
        <v>0</v>
      </c>
      <c r="CF280" s="467"/>
      <c r="CG280" s="467">
        <f t="shared" si="173"/>
        <v>64.088026406249995</v>
      </c>
      <c r="CH280" s="467">
        <f t="shared" si="174"/>
        <v>0</v>
      </c>
      <c r="CI280" s="467"/>
      <c r="CJ280" s="467">
        <f t="shared" si="175"/>
        <v>54.932594062500002</v>
      </c>
      <c r="CK280" s="467">
        <f t="shared" si="176"/>
        <v>0</v>
      </c>
      <c r="CL280" s="467">
        <f t="shared" si="177"/>
        <v>0</v>
      </c>
      <c r="CM280" s="467">
        <f t="shared" si="178"/>
        <v>0</v>
      </c>
      <c r="CN280" s="467">
        <f t="shared" si="179"/>
        <v>0</v>
      </c>
      <c r="CO280" s="462"/>
      <c r="CP280" s="462"/>
      <c r="CQ280" s="457"/>
      <c r="CR280" s="457"/>
      <c r="CS280" s="457"/>
    </row>
    <row r="281" spans="1:97" s="463" customFormat="1" hidden="1">
      <c r="A281" s="464"/>
      <c r="B281" s="465" t="s">
        <v>353</v>
      </c>
      <c r="C281" s="466">
        <v>4.13</v>
      </c>
      <c r="D281" s="467">
        <f t="shared" si="182"/>
        <v>127.9050675</v>
      </c>
      <c r="E281" s="467">
        <f t="shared" si="144"/>
        <v>159.88133437499999</v>
      </c>
      <c r="F281" s="467"/>
      <c r="G281" s="467"/>
      <c r="H281" s="467"/>
      <c r="I281" s="467"/>
      <c r="J281" s="467"/>
      <c r="K281" s="467"/>
      <c r="L281" s="467"/>
      <c r="M281" s="467"/>
      <c r="N281" s="467"/>
      <c r="O281" s="467"/>
      <c r="P281" s="467"/>
      <c r="Q281" s="467"/>
      <c r="R281" s="467"/>
      <c r="S281" s="467"/>
      <c r="T281" s="467"/>
      <c r="U281" s="467"/>
      <c r="V281" s="467"/>
      <c r="W281" s="467"/>
      <c r="X281" s="467"/>
      <c r="Y281" s="467">
        <f t="shared" si="145"/>
        <v>63.952533750000001</v>
      </c>
      <c r="Z281" s="467">
        <f t="shared" si="146"/>
        <v>0</v>
      </c>
      <c r="AA281" s="467"/>
      <c r="AB281" s="467">
        <f t="shared" si="147"/>
        <v>51.162027000000002</v>
      </c>
      <c r="AC281" s="467">
        <f t="shared" si="148"/>
        <v>0</v>
      </c>
      <c r="AD281" s="467"/>
      <c r="AE281" s="467">
        <f t="shared" si="149"/>
        <v>44.766773624999999</v>
      </c>
      <c r="AF281" s="467">
        <f t="shared" si="150"/>
        <v>0</v>
      </c>
      <c r="AG281" s="467"/>
      <c r="AH281" s="467">
        <f t="shared" si="151"/>
        <v>38.371520249999996</v>
      </c>
      <c r="AI281" s="467">
        <f t="shared" si="152"/>
        <v>0</v>
      </c>
      <c r="AJ281" s="467"/>
      <c r="AK281" s="467">
        <f t="shared" si="153"/>
        <v>63.952533750000001</v>
      </c>
      <c r="AL281" s="467">
        <f t="shared" si="154"/>
        <v>0</v>
      </c>
      <c r="AM281" s="467"/>
      <c r="AN281" s="467">
        <f t="shared" si="155"/>
        <v>51.162027000000002</v>
      </c>
      <c r="AO281" s="467">
        <f t="shared" si="156"/>
        <v>0</v>
      </c>
      <c r="AP281" s="467"/>
      <c r="AQ281" s="467">
        <f t="shared" si="157"/>
        <v>44.766773624999999</v>
      </c>
      <c r="AR281" s="467">
        <f t="shared" si="158"/>
        <v>0</v>
      </c>
      <c r="AS281" s="467"/>
      <c r="AT281" s="467">
        <f t="shared" si="159"/>
        <v>38.371520249999996</v>
      </c>
      <c r="AU281" s="467">
        <f t="shared" si="160"/>
        <v>0</v>
      </c>
      <c r="AV281" s="467"/>
      <c r="AW281" s="467"/>
      <c r="AX281" s="467"/>
      <c r="AY281" s="467"/>
      <c r="AZ281" s="467"/>
      <c r="BA281" s="467"/>
      <c r="BB281" s="467"/>
      <c r="BC281" s="467"/>
      <c r="BD281" s="467"/>
      <c r="BE281" s="467"/>
      <c r="BF281" s="467"/>
      <c r="BG281" s="467"/>
      <c r="BH281" s="467"/>
      <c r="BI281" s="467"/>
      <c r="BJ281" s="467"/>
      <c r="BK281" s="467"/>
      <c r="BL281" s="467"/>
      <c r="BM281" s="467"/>
      <c r="BN281" s="467"/>
      <c r="BO281" s="467">
        <f t="shared" si="161"/>
        <v>79.940667187499997</v>
      </c>
      <c r="BP281" s="467">
        <f t="shared" si="162"/>
        <v>0</v>
      </c>
      <c r="BQ281" s="467"/>
      <c r="BR281" s="467">
        <f t="shared" si="163"/>
        <v>63.952533750000001</v>
      </c>
      <c r="BS281" s="467">
        <f t="shared" si="164"/>
        <v>0</v>
      </c>
      <c r="BT281" s="467"/>
      <c r="BU281" s="467">
        <f t="shared" si="165"/>
        <v>55.958467031249995</v>
      </c>
      <c r="BV281" s="467">
        <f t="shared" si="166"/>
        <v>0</v>
      </c>
      <c r="BW281" s="467"/>
      <c r="BX281" s="467">
        <f t="shared" si="167"/>
        <v>47.964400312499997</v>
      </c>
      <c r="BY281" s="467">
        <f t="shared" si="168"/>
        <v>0</v>
      </c>
      <c r="BZ281" s="467"/>
      <c r="CA281" s="467">
        <f t="shared" si="169"/>
        <v>79.940667187499997</v>
      </c>
      <c r="CB281" s="467">
        <f t="shared" si="170"/>
        <v>0</v>
      </c>
      <c r="CC281" s="467"/>
      <c r="CD281" s="467">
        <f t="shared" si="171"/>
        <v>63.952533750000001</v>
      </c>
      <c r="CE281" s="467">
        <f t="shared" si="172"/>
        <v>0</v>
      </c>
      <c r="CF281" s="467"/>
      <c r="CG281" s="467">
        <f t="shared" si="173"/>
        <v>55.958467031249995</v>
      </c>
      <c r="CH281" s="467">
        <f t="shared" si="174"/>
        <v>0</v>
      </c>
      <c r="CI281" s="467"/>
      <c r="CJ281" s="467">
        <f t="shared" si="175"/>
        <v>47.964400312499997</v>
      </c>
      <c r="CK281" s="467">
        <f t="shared" si="176"/>
        <v>0</v>
      </c>
      <c r="CL281" s="467">
        <f t="shared" si="177"/>
        <v>0</v>
      </c>
      <c r="CM281" s="467">
        <f t="shared" si="178"/>
        <v>0</v>
      </c>
      <c r="CN281" s="467">
        <f t="shared" si="179"/>
        <v>0</v>
      </c>
      <c r="CO281" s="462"/>
      <c r="CP281" s="462"/>
      <c r="CQ281" s="457"/>
      <c r="CR281" s="457"/>
      <c r="CS281" s="457"/>
    </row>
    <row r="282" spans="1:97" s="463" customFormat="1" hidden="1">
      <c r="A282" s="469"/>
      <c r="B282" s="465" t="s">
        <v>354</v>
      </c>
      <c r="C282" s="466">
        <v>4.18</v>
      </c>
      <c r="D282" s="467">
        <f t="shared" si="182"/>
        <v>129.45355499999999</v>
      </c>
      <c r="E282" s="467">
        <f t="shared" si="144"/>
        <v>161.81694375000001</v>
      </c>
      <c r="F282" s="467"/>
      <c r="G282" s="467"/>
      <c r="H282" s="467"/>
      <c r="I282" s="467"/>
      <c r="J282" s="467"/>
      <c r="K282" s="467"/>
      <c r="L282" s="467"/>
      <c r="M282" s="467"/>
      <c r="N282" s="467"/>
      <c r="O282" s="467"/>
      <c r="P282" s="467"/>
      <c r="Q282" s="467"/>
      <c r="R282" s="467"/>
      <c r="S282" s="467"/>
      <c r="T282" s="467"/>
      <c r="U282" s="467"/>
      <c r="V282" s="467"/>
      <c r="W282" s="467"/>
      <c r="X282" s="467"/>
      <c r="Y282" s="467">
        <f t="shared" si="145"/>
        <v>64.726777499999997</v>
      </c>
      <c r="Z282" s="467">
        <f t="shared" si="146"/>
        <v>0</v>
      </c>
      <c r="AA282" s="467"/>
      <c r="AB282" s="467">
        <f t="shared" si="147"/>
        <v>51.781421999999999</v>
      </c>
      <c r="AC282" s="467">
        <f t="shared" si="148"/>
        <v>0</v>
      </c>
      <c r="AD282" s="467"/>
      <c r="AE282" s="467">
        <f t="shared" si="149"/>
        <v>45.308744249999997</v>
      </c>
      <c r="AF282" s="467">
        <f t="shared" si="150"/>
        <v>0</v>
      </c>
      <c r="AG282" s="467"/>
      <c r="AH282" s="467">
        <f t="shared" si="151"/>
        <v>38.836066499999994</v>
      </c>
      <c r="AI282" s="467">
        <f t="shared" si="152"/>
        <v>0</v>
      </c>
      <c r="AJ282" s="467"/>
      <c r="AK282" s="467">
        <f t="shared" si="153"/>
        <v>64.726777499999997</v>
      </c>
      <c r="AL282" s="467">
        <f t="shared" si="154"/>
        <v>0</v>
      </c>
      <c r="AM282" s="467"/>
      <c r="AN282" s="467">
        <f t="shared" si="155"/>
        <v>51.781421999999999</v>
      </c>
      <c r="AO282" s="467">
        <f t="shared" si="156"/>
        <v>0</v>
      </c>
      <c r="AP282" s="467"/>
      <c r="AQ282" s="467">
        <f t="shared" si="157"/>
        <v>45.308744249999997</v>
      </c>
      <c r="AR282" s="467">
        <f t="shared" si="158"/>
        <v>0</v>
      </c>
      <c r="AS282" s="467"/>
      <c r="AT282" s="467">
        <f t="shared" si="159"/>
        <v>38.836066499999994</v>
      </c>
      <c r="AU282" s="467">
        <f t="shared" si="160"/>
        <v>0</v>
      </c>
      <c r="AV282" s="467"/>
      <c r="AW282" s="467"/>
      <c r="AX282" s="467"/>
      <c r="AY282" s="467"/>
      <c r="AZ282" s="467"/>
      <c r="BA282" s="467"/>
      <c r="BB282" s="467"/>
      <c r="BC282" s="467"/>
      <c r="BD282" s="467"/>
      <c r="BE282" s="467"/>
      <c r="BF282" s="467"/>
      <c r="BG282" s="467"/>
      <c r="BH282" s="467"/>
      <c r="BI282" s="467"/>
      <c r="BJ282" s="467"/>
      <c r="BK282" s="467"/>
      <c r="BL282" s="467"/>
      <c r="BM282" s="467"/>
      <c r="BN282" s="467"/>
      <c r="BO282" s="467">
        <f t="shared" si="161"/>
        <v>80.908471875000004</v>
      </c>
      <c r="BP282" s="467">
        <f t="shared" si="162"/>
        <v>0</v>
      </c>
      <c r="BQ282" s="467"/>
      <c r="BR282" s="467">
        <f t="shared" si="163"/>
        <v>64.726777500000011</v>
      </c>
      <c r="BS282" s="467">
        <f t="shared" si="164"/>
        <v>0</v>
      </c>
      <c r="BT282" s="467"/>
      <c r="BU282" s="467">
        <f t="shared" si="165"/>
        <v>56.635930312500001</v>
      </c>
      <c r="BV282" s="467">
        <f t="shared" si="166"/>
        <v>0</v>
      </c>
      <c r="BW282" s="467"/>
      <c r="BX282" s="467">
        <f t="shared" si="167"/>
        <v>48.545083124999998</v>
      </c>
      <c r="BY282" s="467">
        <f t="shared" si="168"/>
        <v>0</v>
      </c>
      <c r="BZ282" s="467"/>
      <c r="CA282" s="467">
        <f t="shared" si="169"/>
        <v>80.908471875000004</v>
      </c>
      <c r="CB282" s="467">
        <f t="shared" si="170"/>
        <v>0</v>
      </c>
      <c r="CC282" s="467"/>
      <c r="CD282" s="467">
        <f t="shared" si="171"/>
        <v>64.726777500000011</v>
      </c>
      <c r="CE282" s="467">
        <f t="shared" si="172"/>
        <v>0</v>
      </c>
      <c r="CF282" s="467"/>
      <c r="CG282" s="467">
        <f t="shared" si="173"/>
        <v>56.635930312500001</v>
      </c>
      <c r="CH282" s="467">
        <f t="shared" si="174"/>
        <v>0</v>
      </c>
      <c r="CI282" s="467"/>
      <c r="CJ282" s="467">
        <f t="shared" si="175"/>
        <v>48.545083124999998</v>
      </c>
      <c r="CK282" s="467">
        <f t="shared" si="176"/>
        <v>0</v>
      </c>
      <c r="CL282" s="467">
        <f t="shared" si="177"/>
        <v>0</v>
      </c>
      <c r="CM282" s="467">
        <f t="shared" si="178"/>
        <v>0</v>
      </c>
      <c r="CN282" s="467">
        <f t="shared" si="179"/>
        <v>0</v>
      </c>
      <c r="CO282" s="462"/>
      <c r="CP282" s="462"/>
      <c r="CQ282" s="457"/>
      <c r="CR282" s="457"/>
      <c r="CS282" s="457"/>
    </row>
    <row r="283" spans="1:97" s="463" customFormat="1" hidden="1">
      <c r="A283" s="469"/>
      <c r="B283" s="465" t="s">
        <v>355</v>
      </c>
      <c r="C283" s="466">
        <v>4.24</v>
      </c>
      <c r="D283" s="467">
        <f t="shared" si="182"/>
        <v>131.31173999999999</v>
      </c>
      <c r="E283" s="467">
        <f t="shared" si="144"/>
        <v>164.13967499999998</v>
      </c>
      <c r="F283" s="467"/>
      <c r="G283" s="467"/>
      <c r="H283" s="467"/>
      <c r="I283" s="467"/>
      <c r="J283" s="467"/>
      <c r="K283" s="467"/>
      <c r="L283" s="467"/>
      <c r="M283" s="467"/>
      <c r="N283" s="467"/>
      <c r="O283" s="467"/>
      <c r="P283" s="467"/>
      <c r="Q283" s="467"/>
      <c r="R283" s="467"/>
      <c r="S283" s="467"/>
      <c r="T283" s="467"/>
      <c r="U283" s="467"/>
      <c r="V283" s="467"/>
      <c r="W283" s="467"/>
      <c r="X283" s="467"/>
      <c r="Y283" s="467">
        <f t="shared" si="145"/>
        <v>65.655869999999993</v>
      </c>
      <c r="Z283" s="467">
        <f t="shared" si="146"/>
        <v>0</v>
      </c>
      <c r="AA283" s="467"/>
      <c r="AB283" s="467">
        <f t="shared" si="147"/>
        <v>52.524695999999999</v>
      </c>
      <c r="AC283" s="467">
        <f t="shared" si="148"/>
        <v>0</v>
      </c>
      <c r="AD283" s="467"/>
      <c r="AE283" s="467">
        <f t="shared" si="149"/>
        <v>45.959108999999991</v>
      </c>
      <c r="AF283" s="467">
        <f t="shared" si="150"/>
        <v>0</v>
      </c>
      <c r="AG283" s="467"/>
      <c r="AH283" s="467">
        <f t="shared" si="151"/>
        <v>39.393521999999997</v>
      </c>
      <c r="AI283" s="467">
        <f t="shared" si="152"/>
        <v>0</v>
      </c>
      <c r="AJ283" s="467"/>
      <c r="AK283" s="467">
        <f t="shared" si="153"/>
        <v>65.655869999999993</v>
      </c>
      <c r="AL283" s="467">
        <f t="shared" si="154"/>
        <v>0</v>
      </c>
      <c r="AM283" s="467"/>
      <c r="AN283" s="467">
        <f t="shared" si="155"/>
        <v>52.524695999999999</v>
      </c>
      <c r="AO283" s="467">
        <f t="shared" si="156"/>
        <v>0</v>
      </c>
      <c r="AP283" s="467"/>
      <c r="AQ283" s="467">
        <f t="shared" si="157"/>
        <v>45.959108999999991</v>
      </c>
      <c r="AR283" s="467">
        <f t="shared" si="158"/>
        <v>0</v>
      </c>
      <c r="AS283" s="467"/>
      <c r="AT283" s="467">
        <f t="shared" si="159"/>
        <v>39.393521999999997</v>
      </c>
      <c r="AU283" s="467">
        <f t="shared" si="160"/>
        <v>0</v>
      </c>
      <c r="AV283" s="467"/>
      <c r="AW283" s="467"/>
      <c r="AX283" s="467"/>
      <c r="AY283" s="467"/>
      <c r="AZ283" s="467"/>
      <c r="BA283" s="467"/>
      <c r="BB283" s="467"/>
      <c r="BC283" s="467"/>
      <c r="BD283" s="467"/>
      <c r="BE283" s="467"/>
      <c r="BF283" s="467"/>
      <c r="BG283" s="467"/>
      <c r="BH283" s="467"/>
      <c r="BI283" s="467"/>
      <c r="BJ283" s="467"/>
      <c r="BK283" s="467"/>
      <c r="BL283" s="467"/>
      <c r="BM283" s="467"/>
      <c r="BN283" s="467"/>
      <c r="BO283" s="467">
        <f t="shared" si="161"/>
        <v>82.069837499999991</v>
      </c>
      <c r="BP283" s="467">
        <f t="shared" si="162"/>
        <v>0</v>
      </c>
      <c r="BQ283" s="467"/>
      <c r="BR283" s="467">
        <f t="shared" si="163"/>
        <v>65.655869999999993</v>
      </c>
      <c r="BS283" s="467">
        <f t="shared" si="164"/>
        <v>0</v>
      </c>
      <c r="BT283" s="467"/>
      <c r="BU283" s="467">
        <f t="shared" si="165"/>
        <v>57.448886249999987</v>
      </c>
      <c r="BV283" s="467">
        <f t="shared" si="166"/>
        <v>0</v>
      </c>
      <c r="BW283" s="467"/>
      <c r="BX283" s="467">
        <f t="shared" si="167"/>
        <v>49.241902499999995</v>
      </c>
      <c r="BY283" s="467">
        <f t="shared" si="168"/>
        <v>0</v>
      </c>
      <c r="BZ283" s="467"/>
      <c r="CA283" s="467">
        <f t="shared" si="169"/>
        <v>82.069837499999991</v>
      </c>
      <c r="CB283" s="467">
        <f t="shared" si="170"/>
        <v>0</v>
      </c>
      <c r="CC283" s="467"/>
      <c r="CD283" s="467">
        <f t="shared" si="171"/>
        <v>65.655869999999993</v>
      </c>
      <c r="CE283" s="467">
        <f t="shared" si="172"/>
        <v>0</v>
      </c>
      <c r="CF283" s="467"/>
      <c r="CG283" s="467">
        <f t="shared" si="173"/>
        <v>57.448886249999987</v>
      </c>
      <c r="CH283" s="467">
        <f t="shared" si="174"/>
        <v>0</v>
      </c>
      <c r="CI283" s="467"/>
      <c r="CJ283" s="467">
        <f t="shared" si="175"/>
        <v>49.241902499999995</v>
      </c>
      <c r="CK283" s="467">
        <f t="shared" si="176"/>
        <v>0</v>
      </c>
      <c r="CL283" s="467">
        <f t="shared" si="177"/>
        <v>0</v>
      </c>
      <c r="CM283" s="467">
        <f t="shared" si="178"/>
        <v>0</v>
      </c>
      <c r="CN283" s="467">
        <f t="shared" si="179"/>
        <v>0</v>
      </c>
      <c r="CO283" s="462"/>
      <c r="CP283" s="462"/>
      <c r="CQ283" s="457"/>
      <c r="CR283" s="457"/>
      <c r="CS283" s="457"/>
    </row>
    <row r="284" spans="1:97" s="463" customFormat="1" hidden="1">
      <c r="A284" s="469"/>
      <c r="B284" s="465" t="s">
        <v>356</v>
      </c>
      <c r="C284" s="466">
        <v>4.29</v>
      </c>
      <c r="D284" s="467">
        <f t="shared" si="182"/>
        <v>132.86022750000001</v>
      </c>
      <c r="E284" s="467">
        <f t="shared" si="144"/>
        <v>166.07528437500002</v>
      </c>
      <c r="F284" s="467"/>
      <c r="G284" s="467"/>
      <c r="H284" s="467"/>
      <c r="I284" s="467"/>
      <c r="J284" s="467"/>
      <c r="K284" s="467"/>
      <c r="L284" s="467"/>
      <c r="M284" s="467"/>
      <c r="N284" s="467"/>
      <c r="O284" s="467"/>
      <c r="P284" s="467"/>
      <c r="Q284" s="467"/>
      <c r="R284" s="467"/>
      <c r="S284" s="467"/>
      <c r="T284" s="467"/>
      <c r="U284" s="467"/>
      <c r="V284" s="467"/>
      <c r="W284" s="467"/>
      <c r="X284" s="467"/>
      <c r="Y284" s="467">
        <f t="shared" si="145"/>
        <v>66.430113750000004</v>
      </c>
      <c r="Z284" s="467">
        <f t="shared" si="146"/>
        <v>0</v>
      </c>
      <c r="AA284" s="467"/>
      <c r="AB284" s="467">
        <f t="shared" si="147"/>
        <v>53.144091000000003</v>
      </c>
      <c r="AC284" s="467">
        <f t="shared" si="148"/>
        <v>0</v>
      </c>
      <c r="AD284" s="467"/>
      <c r="AE284" s="467">
        <f t="shared" si="149"/>
        <v>46.501079625000003</v>
      </c>
      <c r="AF284" s="467">
        <f t="shared" si="150"/>
        <v>0</v>
      </c>
      <c r="AG284" s="467"/>
      <c r="AH284" s="467">
        <f t="shared" si="151"/>
        <v>39.858068250000002</v>
      </c>
      <c r="AI284" s="467">
        <f t="shared" si="152"/>
        <v>0</v>
      </c>
      <c r="AJ284" s="467"/>
      <c r="AK284" s="467">
        <f t="shared" si="153"/>
        <v>66.430113750000004</v>
      </c>
      <c r="AL284" s="467">
        <f t="shared" si="154"/>
        <v>0</v>
      </c>
      <c r="AM284" s="467"/>
      <c r="AN284" s="467">
        <f t="shared" si="155"/>
        <v>53.144091000000003</v>
      </c>
      <c r="AO284" s="467">
        <f t="shared" si="156"/>
        <v>0</v>
      </c>
      <c r="AP284" s="467"/>
      <c r="AQ284" s="467">
        <f t="shared" si="157"/>
        <v>46.501079625000003</v>
      </c>
      <c r="AR284" s="467">
        <f t="shared" si="158"/>
        <v>0</v>
      </c>
      <c r="AS284" s="467"/>
      <c r="AT284" s="467">
        <f t="shared" si="159"/>
        <v>39.858068250000002</v>
      </c>
      <c r="AU284" s="467">
        <f t="shared" si="160"/>
        <v>0</v>
      </c>
      <c r="AV284" s="467"/>
      <c r="AW284" s="467"/>
      <c r="AX284" s="467"/>
      <c r="AY284" s="467"/>
      <c r="AZ284" s="467"/>
      <c r="BA284" s="467"/>
      <c r="BB284" s="467"/>
      <c r="BC284" s="467"/>
      <c r="BD284" s="467"/>
      <c r="BE284" s="467"/>
      <c r="BF284" s="467"/>
      <c r="BG284" s="467"/>
      <c r="BH284" s="467"/>
      <c r="BI284" s="467"/>
      <c r="BJ284" s="467"/>
      <c r="BK284" s="467"/>
      <c r="BL284" s="467"/>
      <c r="BM284" s="467"/>
      <c r="BN284" s="467"/>
      <c r="BO284" s="467">
        <f t="shared" si="161"/>
        <v>83.037642187500012</v>
      </c>
      <c r="BP284" s="467">
        <f t="shared" si="162"/>
        <v>0</v>
      </c>
      <c r="BQ284" s="467"/>
      <c r="BR284" s="467">
        <f t="shared" si="163"/>
        <v>66.430113750000018</v>
      </c>
      <c r="BS284" s="467">
        <f t="shared" si="164"/>
        <v>0</v>
      </c>
      <c r="BT284" s="467"/>
      <c r="BU284" s="467">
        <f t="shared" si="165"/>
        <v>58.126349531250007</v>
      </c>
      <c r="BV284" s="467">
        <f t="shared" si="166"/>
        <v>0</v>
      </c>
      <c r="BW284" s="467"/>
      <c r="BX284" s="467">
        <f t="shared" si="167"/>
        <v>49.822585312500003</v>
      </c>
      <c r="BY284" s="467">
        <f t="shared" si="168"/>
        <v>0</v>
      </c>
      <c r="BZ284" s="467"/>
      <c r="CA284" s="467">
        <f t="shared" si="169"/>
        <v>83.037642187500012</v>
      </c>
      <c r="CB284" s="467">
        <f t="shared" si="170"/>
        <v>0</v>
      </c>
      <c r="CC284" s="467"/>
      <c r="CD284" s="467">
        <f t="shared" si="171"/>
        <v>66.430113750000018</v>
      </c>
      <c r="CE284" s="467">
        <f t="shared" si="172"/>
        <v>0</v>
      </c>
      <c r="CF284" s="467"/>
      <c r="CG284" s="467">
        <f t="shared" si="173"/>
        <v>58.126349531250007</v>
      </c>
      <c r="CH284" s="467">
        <f t="shared" si="174"/>
        <v>0</v>
      </c>
      <c r="CI284" s="467"/>
      <c r="CJ284" s="467">
        <f t="shared" si="175"/>
        <v>49.822585312500003</v>
      </c>
      <c r="CK284" s="467">
        <f t="shared" si="176"/>
        <v>0</v>
      </c>
      <c r="CL284" s="467">
        <f t="shared" si="177"/>
        <v>0</v>
      </c>
      <c r="CM284" s="467">
        <f t="shared" si="178"/>
        <v>0</v>
      </c>
      <c r="CN284" s="467">
        <f t="shared" si="179"/>
        <v>0</v>
      </c>
      <c r="CO284" s="462"/>
      <c r="CP284" s="462"/>
      <c r="CQ284" s="457"/>
      <c r="CR284" s="457"/>
      <c r="CS284" s="457"/>
    </row>
    <row r="285" spans="1:97" s="463" customFormat="1" hidden="1">
      <c r="A285" s="469" t="s">
        <v>368</v>
      </c>
      <c r="B285" s="465" t="s">
        <v>357</v>
      </c>
      <c r="C285" s="466">
        <v>4.3600000000000003</v>
      </c>
      <c r="D285" s="467">
        <f t="shared" si="182"/>
        <v>135.02811000000003</v>
      </c>
      <c r="E285" s="467">
        <f t="shared" si="144"/>
        <v>168.78513750000002</v>
      </c>
      <c r="F285" s="467"/>
      <c r="G285" s="467"/>
      <c r="H285" s="467"/>
      <c r="I285" s="467"/>
      <c r="J285" s="467"/>
      <c r="K285" s="467"/>
      <c r="L285" s="467"/>
      <c r="M285" s="467"/>
      <c r="N285" s="467"/>
      <c r="O285" s="467"/>
      <c r="P285" s="467"/>
      <c r="Q285" s="467"/>
      <c r="R285" s="467"/>
      <c r="S285" s="467"/>
      <c r="T285" s="467"/>
      <c r="U285" s="467"/>
      <c r="V285" s="467"/>
      <c r="W285" s="467"/>
      <c r="X285" s="467"/>
      <c r="Y285" s="467">
        <f t="shared" si="145"/>
        <v>67.514055000000013</v>
      </c>
      <c r="Z285" s="467">
        <f t="shared" si="146"/>
        <v>0</v>
      </c>
      <c r="AA285" s="467"/>
      <c r="AB285" s="467">
        <f t="shared" si="147"/>
        <v>54.011244000000012</v>
      </c>
      <c r="AC285" s="467">
        <f t="shared" si="148"/>
        <v>0</v>
      </c>
      <c r="AD285" s="467"/>
      <c r="AE285" s="467">
        <f t="shared" si="149"/>
        <v>47.259838500000008</v>
      </c>
      <c r="AF285" s="467">
        <f t="shared" si="150"/>
        <v>0</v>
      </c>
      <c r="AG285" s="467"/>
      <c r="AH285" s="467">
        <f t="shared" si="151"/>
        <v>40.508433000000004</v>
      </c>
      <c r="AI285" s="467">
        <f t="shared" si="152"/>
        <v>0</v>
      </c>
      <c r="AJ285" s="467"/>
      <c r="AK285" s="467">
        <f t="shared" si="153"/>
        <v>67.514055000000013</v>
      </c>
      <c r="AL285" s="467">
        <f t="shared" si="154"/>
        <v>0</v>
      </c>
      <c r="AM285" s="467"/>
      <c r="AN285" s="467">
        <f t="shared" si="155"/>
        <v>54.011244000000012</v>
      </c>
      <c r="AO285" s="467">
        <f t="shared" si="156"/>
        <v>0</v>
      </c>
      <c r="AP285" s="467"/>
      <c r="AQ285" s="467">
        <f t="shared" si="157"/>
        <v>47.259838500000008</v>
      </c>
      <c r="AR285" s="467">
        <f t="shared" si="158"/>
        <v>0</v>
      </c>
      <c r="AS285" s="467"/>
      <c r="AT285" s="467">
        <f t="shared" si="159"/>
        <v>40.508433000000004</v>
      </c>
      <c r="AU285" s="467">
        <f t="shared" si="160"/>
        <v>0</v>
      </c>
      <c r="AV285" s="467"/>
      <c r="AW285" s="467"/>
      <c r="AX285" s="467"/>
      <c r="AY285" s="467"/>
      <c r="AZ285" s="467"/>
      <c r="BA285" s="467"/>
      <c r="BB285" s="467"/>
      <c r="BC285" s="467"/>
      <c r="BD285" s="467"/>
      <c r="BE285" s="467"/>
      <c r="BF285" s="467"/>
      <c r="BG285" s="467"/>
      <c r="BH285" s="467"/>
      <c r="BI285" s="467"/>
      <c r="BJ285" s="467"/>
      <c r="BK285" s="467"/>
      <c r="BL285" s="467"/>
      <c r="BM285" s="467"/>
      <c r="BN285" s="467"/>
      <c r="BO285" s="467">
        <f t="shared" si="161"/>
        <v>84.392568750000009</v>
      </c>
      <c r="BP285" s="467">
        <f t="shared" si="162"/>
        <v>0</v>
      </c>
      <c r="BQ285" s="467"/>
      <c r="BR285" s="467">
        <f t="shared" si="163"/>
        <v>67.514055000000013</v>
      </c>
      <c r="BS285" s="467">
        <f t="shared" si="164"/>
        <v>0</v>
      </c>
      <c r="BT285" s="467"/>
      <c r="BU285" s="467">
        <f t="shared" si="165"/>
        <v>59.074798125000001</v>
      </c>
      <c r="BV285" s="467">
        <f t="shared" si="166"/>
        <v>0</v>
      </c>
      <c r="BW285" s="467"/>
      <c r="BX285" s="467">
        <f t="shared" si="167"/>
        <v>50.635541250000003</v>
      </c>
      <c r="BY285" s="467">
        <f t="shared" si="168"/>
        <v>0</v>
      </c>
      <c r="BZ285" s="467"/>
      <c r="CA285" s="467">
        <f t="shared" si="169"/>
        <v>84.392568750000009</v>
      </c>
      <c r="CB285" s="467">
        <f t="shared" si="170"/>
        <v>0</v>
      </c>
      <c r="CC285" s="467"/>
      <c r="CD285" s="467">
        <f t="shared" si="171"/>
        <v>67.514055000000013</v>
      </c>
      <c r="CE285" s="467">
        <f t="shared" si="172"/>
        <v>0</v>
      </c>
      <c r="CF285" s="467"/>
      <c r="CG285" s="467">
        <f t="shared" si="173"/>
        <v>59.074798125000001</v>
      </c>
      <c r="CH285" s="467">
        <f t="shared" si="174"/>
        <v>0</v>
      </c>
      <c r="CI285" s="467"/>
      <c r="CJ285" s="467">
        <f t="shared" si="175"/>
        <v>50.635541250000003</v>
      </c>
      <c r="CK285" s="467">
        <f t="shared" si="176"/>
        <v>0</v>
      </c>
      <c r="CL285" s="467">
        <f t="shared" si="177"/>
        <v>0</v>
      </c>
      <c r="CM285" s="467">
        <f t="shared" si="178"/>
        <v>0</v>
      </c>
      <c r="CN285" s="467">
        <f t="shared" si="179"/>
        <v>0</v>
      </c>
      <c r="CO285" s="462"/>
      <c r="CP285" s="462"/>
      <c r="CQ285" s="457"/>
      <c r="CR285" s="457"/>
      <c r="CS285" s="457"/>
    </row>
    <row r="286" spans="1:97" s="463" customFormat="1" hidden="1">
      <c r="A286" s="469"/>
      <c r="B286" s="465" t="s">
        <v>358</v>
      </c>
      <c r="C286" s="466">
        <v>4.42</v>
      </c>
      <c r="D286" s="467">
        <f t="shared" si="182"/>
        <v>136.88629500000002</v>
      </c>
      <c r="E286" s="467">
        <f t="shared" si="144"/>
        <v>171.10786875000002</v>
      </c>
      <c r="F286" s="467"/>
      <c r="G286" s="467"/>
      <c r="H286" s="467"/>
      <c r="I286" s="467"/>
      <c r="J286" s="467"/>
      <c r="K286" s="467"/>
      <c r="L286" s="467"/>
      <c r="M286" s="467"/>
      <c r="N286" s="467"/>
      <c r="O286" s="467"/>
      <c r="P286" s="467"/>
      <c r="Q286" s="467"/>
      <c r="R286" s="467"/>
      <c r="S286" s="467"/>
      <c r="T286" s="467"/>
      <c r="U286" s="467"/>
      <c r="V286" s="467"/>
      <c r="W286" s="467"/>
      <c r="X286" s="467"/>
      <c r="Y286" s="467">
        <f t="shared" si="145"/>
        <v>68.443147500000009</v>
      </c>
      <c r="Z286" s="467">
        <f t="shared" si="146"/>
        <v>0</v>
      </c>
      <c r="AA286" s="467"/>
      <c r="AB286" s="467">
        <f t="shared" si="147"/>
        <v>54.754518000000012</v>
      </c>
      <c r="AC286" s="467">
        <f t="shared" si="148"/>
        <v>0</v>
      </c>
      <c r="AD286" s="467"/>
      <c r="AE286" s="467">
        <f t="shared" si="149"/>
        <v>47.910203250000002</v>
      </c>
      <c r="AF286" s="467">
        <f t="shared" si="150"/>
        <v>0</v>
      </c>
      <c r="AG286" s="467"/>
      <c r="AH286" s="467">
        <f t="shared" si="151"/>
        <v>41.065888500000007</v>
      </c>
      <c r="AI286" s="467">
        <f t="shared" si="152"/>
        <v>0</v>
      </c>
      <c r="AJ286" s="467"/>
      <c r="AK286" s="467">
        <f t="shared" si="153"/>
        <v>68.443147500000009</v>
      </c>
      <c r="AL286" s="467">
        <f t="shared" si="154"/>
        <v>0</v>
      </c>
      <c r="AM286" s="467"/>
      <c r="AN286" s="467">
        <f t="shared" si="155"/>
        <v>54.754518000000012</v>
      </c>
      <c r="AO286" s="467">
        <f t="shared" si="156"/>
        <v>0</v>
      </c>
      <c r="AP286" s="467"/>
      <c r="AQ286" s="467">
        <f t="shared" si="157"/>
        <v>47.910203250000002</v>
      </c>
      <c r="AR286" s="467">
        <f t="shared" si="158"/>
        <v>0</v>
      </c>
      <c r="AS286" s="467"/>
      <c r="AT286" s="467">
        <f t="shared" si="159"/>
        <v>41.065888500000007</v>
      </c>
      <c r="AU286" s="467">
        <f t="shared" si="160"/>
        <v>0</v>
      </c>
      <c r="AV286" s="467"/>
      <c r="AW286" s="467"/>
      <c r="AX286" s="467"/>
      <c r="AY286" s="467"/>
      <c r="AZ286" s="467"/>
      <c r="BA286" s="467"/>
      <c r="BB286" s="467"/>
      <c r="BC286" s="467"/>
      <c r="BD286" s="467"/>
      <c r="BE286" s="467"/>
      <c r="BF286" s="467"/>
      <c r="BG286" s="467"/>
      <c r="BH286" s="467"/>
      <c r="BI286" s="467"/>
      <c r="BJ286" s="467"/>
      <c r="BK286" s="467"/>
      <c r="BL286" s="467"/>
      <c r="BM286" s="467"/>
      <c r="BN286" s="467"/>
      <c r="BO286" s="467">
        <f t="shared" si="161"/>
        <v>85.553934375000011</v>
      </c>
      <c r="BP286" s="467">
        <f t="shared" si="162"/>
        <v>0</v>
      </c>
      <c r="BQ286" s="467"/>
      <c r="BR286" s="467">
        <f t="shared" si="163"/>
        <v>68.443147500000009</v>
      </c>
      <c r="BS286" s="467">
        <f t="shared" si="164"/>
        <v>0</v>
      </c>
      <c r="BT286" s="467"/>
      <c r="BU286" s="467">
        <f t="shared" si="165"/>
        <v>59.887754062500001</v>
      </c>
      <c r="BV286" s="467">
        <f t="shared" si="166"/>
        <v>0</v>
      </c>
      <c r="BW286" s="467"/>
      <c r="BX286" s="467">
        <f t="shared" si="167"/>
        <v>51.332360625000007</v>
      </c>
      <c r="BY286" s="467">
        <f t="shared" si="168"/>
        <v>0</v>
      </c>
      <c r="BZ286" s="467"/>
      <c r="CA286" s="467">
        <f t="shared" si="169"/>
        <v>85.553934375000011</v>
      </c>
      <c r="CB286" s="467">
        <f t="shared" si="170"/>
        <v>0</v>
      </c>
      <c r="CC286" s="467"/>
      <c r="CD286" s="467">
        <f t="shared" si="171"/>
        <v>68.443147500000009</v>
      </c>
      <c r="CE286" s="467">
        <f t="shared" si="172"/>
        <v>0</v>
      </c>
      <c r="CF286" s="467"/>
      <c r="CG286" s="467">
        <f t="shared" si="173"/>
        <v>59.887754062500001</v>
      </c>
      <c r="CH286" s="467">
        <f t="shared" si="174"/>
        <v>0</v>
      </c>
      <c r="CI286" s="467"/>
      <c r="CJ286" s="467">
        <f t="shared" si="175"/>
        <v>51.332360625000007</v>
      </c>
      <c r="CK286" s="467">
        <f t="shared" si="176"/>
        <v>0</v>
      </c>
      <c r="CL286" s="467">
        <f t="shared" si="177"/>
        <v>0</v>
      </c>
      <c r="CM286" s="467">
        <f t="shared" si="178"/>
        <v>0</v>
      </c>
      <c r="CN286" s="467">
        <f t="shared" si="179"/>
        <v>0</v>
      </c>
      <c r="CO286" s="462"/>
      <c r="CP286" s="462"/>
      <c r="CQ286" s="457"/>
      <c r="CR286" s="457"/>
      <c r="CS286" s="457"/>
    </row>
    <row r="287" spans="1:97" s="463" customFormat="1" hidden="1">
      <c r="A287" s="469"/>
      <c r="B287" s="465" t="s">
        <v>359</v>
      </c>
      <c r="C287" s="466">
        <v>4.49</v>
      </c>
      <c r="D287" s="467">
        <f t="shared" si="182"/>
        <v>139.05417749999998</v>
      </c>
      <c r="E287" s="467">
        <f t="shared" si="144"/>
        <v>173.81772187499996</v>
      </c>
      <c r="F287" s="467"/>
      <c r="G287" s="467"/>
      <c r="H287" s="467"/>
      <c r="I287" s="467"/>
      <c r="J287" s="467"/>
      <c r="K287" s="467"/>
      <c r="L287" s="467"/>
      <c r="M287" s="467"/>
      <c r="N287" s="467"/>
      <c r="O287" s="467"/>
      <c r="P287" s="467"/>
      <c r="Q287" s="467"/>
      <c r="R287" s="467"/>
      <c r="S287" s="467"/>
      <c r="T287" s="467"/>
      <c r="U287" s="467"/>
      <c r="V287" s="467"/>
      <c r="W287" s="467"/>
      <c r="X287" s="467"/>
      <c r="Y287" s="467">
        <f t="shared" si="145"/>
        <v>69.52708874999999</v>
      </c>
      <c r="Z287" s="467">
        <f t="shared" si="146"/>
        <v>0</v>
      </c>
      <c r="AA287" s="467"/>
      <c r="AB287" s="467">
        <f t="shared" si="147"/>
        <v>55.621670999999992</v>
      </c>
      <c r="AC287" s="467">
        <f t="shared" si="148"/>
        <v>0</v>
      </c>
      <c r="AD287" s="467"/>
      <c r="AE287" s="467">
        <f t="shared" si="149"/>
        <v>48.668962124999993</v>
      </c>
      <c r="AF287" s="467">
        <f t="shared" si="150"/>
        <v>0</v>
      </c>
      <c r="AG287" s="467"/>
      <c r="AH287" s="467">
        <f t="shared" si="151"/>
        <v>41.716253249999994</v>
      </c>
      <c r="AI287" s="467">
        <f t="shared" si="152"/>
        <v>0</v>
      </c>
      <c r="AJ287" s="467"/>
      <c r="AK287" s="467">
        <f t="shared" si="153"/>
        <v>69.52708874999999</v>
      </c>
      <c r="AL287" s="467">
        <f t="shared" si="154"/>
        <v>0</v>
      </c>
      <c r="AM287" s="467"/>
      <c r="AN287" s="467">
        <f t="shared" si="155"/>
        <v>55.621670999999992</v>
      </c>
      <c r="AO287" s="467">
        <f t="shared" si="156"/>
        <v>0</v>
      </c>
      <c r="AP287" s="467"/>
      <c r="AQ287" s="467">
        <f t="shared" si="157"/>
        <v>48.668962124999993</v>
      </c>
      <c r="AR287" s="467">
        <f t="shared" si="158"/>
        <v>0</v>
      </c>
      <c r="AS287" s="467"/>
      <c r="AT287" s="467">
        <f t="shared" si="159"/>
        <v>41.716253249999994</v>
      </c>
      <c r="AU287" s="467">
        <f t="shared" si="160"/>
        <v>0</v>
      </c>
      <c r="AV287" s="467"/>
      <c r="AW287" s="467"/>
      <c r="AX287" s="467"/>
      <c r="AY287" s="467"/>
      <c r="AZ287" s="467"/>
      <c r="BA287" s="467"/>
      <c r="BB287" s="467"/>
      <c r="BC287" s="467"/>
      <c r="BD287" s="467"/>
      <c r="BE287" s="467"/>
      <c r="BF287" s="467"/>
      <c r="BG287" s="467"/>
      <c r="BH287" s="467"/>
      <c r="BI287" s="467"/>
      <c r="BJ287" s="467"/>
      <c r="BK287" s="467"/>
      <c r="BL287" s="467"/>
      <c r="BM287" s="467"/>
      <c r="BN287" s="467"/>
      <c r="BO287" s="467">
        <f t="shared" si="161"/>
        <v>86.908860937499981</v>
      </c>
      <c r="BP287" s="467">
        <f t="shared" si="162"/>
        <v>0</v>
      </c>
      <c r="BQ287" s="467"/>
      <c r="BR287" s="467">
        <f t="shared" si="163"/>
        <v>69.52708874999999</v>
      </c>
      <c r="BS287" s="467">
        <f t="shared" si="164"/>
        <v>0</v>
      </c>
      <c r="BT287" s="467"/>
      <c r="BU287" s="467">
        <f t="shared" si="165"/>
        <v>60.836202656249981</v>
      </c>
      <c r="BV287" s="467">
        <f t="shared" si="166"/>
        <v>0</v>
      </c>
      <c r="BW287" s="467"/>
      <c r="BX287" s="467">
        <f t="shared" si="167"/>
        <v>52.145316562499985</v>
      </c>
      <c r="BY287" s="467">
        <f t="shared" si="168"/>
        <v>0</v>
      </c>
      <c r="BZ287" s="467"/>
      <c r="CA287" s="467">
        <f t="shared" si="169"/>
        <v>86.908860937499981</v>
      </c>
      <c r="CB287" s="467">
        <f t="shared" si="170"/>
        <v>0</v>
      </c>
      <c r="CC287" s="467"/>
      <c r="CD287" s="467">
        <f t="shared" si="171"/>
        <v>69.52708874999999</v>
      </c>
      <c r="CE287" s="467">
        <f t="shared" si="172"/>
        <v>0</v>
      </c>
      <c r="CF287" s="467"/>
      <c r="CG287" s="467">
        <f t="shared" si="173"/>
        <v>60.836202656249981</v>
      </c>
      <c r="CH287" s="467">
        <f t="shared" si="174"/>
        <v>0</v>
      </c>
      <c r="CI287" s="467"/>
      <c r="CJ287" s="467">
        <f t="shared" si="175"/>
        <v>52.145316562499985</v>
      </c>
      <c r="CK287" s="467">
        <f t="shared" si="176"/>
        <v>0</v>
      </c>
      <c r="CL287" s="467">
        <f t="shared" si="177"/>
        <v>0</v>
      </c>
      <c r="CM287" s="467">
        <f t="shared" si="178"/>
        <v>0</v>
      </c>
      <c r="CN287" s="467">
        <f t="shared" si="179"/>
        <v>0</v>
      </c>
      <c r="CO287" s="462"/>
      <c r="CP287" s="462"/>
      <c r="CQ287" s="457"/>
      <c r="CR287" s="457"/>
      <c r="CS287" s="457"/>
    </row>
    <row r="288" spans="1:97" s="463" customFormat="1" hidden="1">
      <c r="A288" s="469"/>
      <c r="B288" s="465" t="s">
        <v>360</v>
      </c>
      <c r="C288" s="466">
        <v>4.55</v>
      </c>
      <c r="D288" s="467">
        <f t="shared" si="182"/>
        <v>140.9123625</v>
      </c>
      <c r="E288" s="467">
        <f t="shared" si="144"/>
        <v>176.14045312499999</v>
      </c>
      <c r="F288" s="467"/>
      <c r="G288" s="467"/>
      <c r="H288" s="467"/>
      <c r="I288" s="467"/>
      <c r="J288" s="467"/>
      <c r="K288" s="467"/>
      <c r="L288" s="467"/>
      <c r="M288" s="467"/>
      <c r="N288" s="467"/>
      <c r="O288" s="467"/>
      <c r="P288" s="467"/>
      <c r="Q288" s="467"/>
      <c r="R288" s="467"/>
      <c r="S288" s="467"/>
      <c r="T288" s="467"/>
      <c r="U288" s="467"/>
      <c r="V288" s="467"/>
      <c r="W288" s="467"/>
      <c r="X288" s="467"/>
      <c r="Y288" s="467">
        <f t="shared" si="145"/>
        <v>70.45618125</v>
      </c>
      <c r="Z288" s="467">
        <f t="shared" si="146"/>
        <v>0</v>
      </c>
      <c r="AA288" s="467"/>
      <c r="AB288" s="467">
        <f t="shared" si="147"/>
        <v>56.364945000000006</v>
      </c>
      <c r="AC288" s="467">
        <f t="shared" si="148"/>
        <v>0</v>
      </c>
      <c r="AD288" s="467"/>
      <c r="AE288" s="467">
        <f t="shared" si="149"/>
        <v>49.319326874999994</v>
      </c>
      <c r="AF288" s="467">
        <f t="shared" si="150"/>
        <v>0</v>
      </c>
      <c r="AG288" s="467"/>
      <c r="AH288" s="467">
        <f t="shared" si="151"/>
        <v>42.273708749999997</v>
      </c>
      <c r="AI288" s="467">
        <f t="shared" si="152"/>
        <v>0</v>
      </c>
      <c r="AJ288" s="467"/>
      <c r="AK288" s="467">
        <f t="shared" si="153"/>
        <v>70.45618125</v>
      </c>
      <c r="AL288" s="467">
        <f t="shared" si="154"/>
        <v>0</v>
      </c>
      <c r="AM288" s="467"/>
      <c r="AN288" s="467">
        <f t="shared" si="155"/>
        <v>56.364945000000006</v>
      </c>
      <c r="AO288" s="467">
        <f t="shared" si="156"/>
        <v>0</v>
      </c>
      <c r="AP288" s="467"/>
      <c r="AQ288" s="467">
        <f t="shared" si="157"/>
        <v>49.319326874999994</v>
      </c>
      <c r="AR288" s="467">
        <f t="shared" si="158"/>
        <v>0</v>
      </c>
      <c r="AS288" s="467"/>
      <c r="AT288" s="467">
        <f t="shared" si="159"/>
        <v>42.273708749999997</v>
      </c>
      <c r="AU288" s="467">
        <f t="shared" si="160"/>
        <v>0</v>
      </c>
      <c r="AV288" s="467"/>
      <c r="AW288" s="467"/>
      <c r="AX288" s="467"/>
      <c r="AY288" s="467"/>
      <c r="AZ288" s="467"/>
      <c r="BA288" s="467"/>
      <c r="BB288" s="467"/>
      <c r="BC288" s="467"/>
      <c r="BD288" s="467"/>
      <c r="BE288" s="467"/>
      <c r="BF288" s="467"/>
      <c r="BG288" s="467"/>
      <c r="BH288" s="467"/>
      <c r="BI288" s="467"/>
      <c r="BJ288" s="467"/>
      <c r="BK288" s="467"/>
      <c r="BL288" s="467"/>
      <c r="BM288" s="467"/>
      <c r="BN288" s="467"/>
      <c r="BO288" s="467">
        <f t="shared" si="161"/>
        <v>88.070226562499997</v>
      </c>
      <c r="BP288" s="467">
        <f t="shared" si="162"/>
        <v>0</v>
      </c>
      <c r="BQ288" s="467"/>
      <c r="BR288" s="467">
        <f t="shared" si="163"/>
        <v>70.45618125</v>
      </c>
      <c r="BS288" s="467">
        <f t="shared" si="164"/>
        <v>0</v>
      </c>
      <c r="BT288" s="467"/>
      <c r="BU288" s="467">
        <f t="shared" si="165"/>
        <v>61.649158593749995</v>
      </c>
      <c r="BV288" s="467">
        <f t="shared" si="166"/>
        <v>0</v>
      </c>
      <c r="BW288" s="467"/>
      <c r="BX288" s="467">
        <f t="shared" si="167"/>
        <v>52.842135937499997</v>
      </c>
      <c r="BY288" s="467">
        <f t="shared" si="168"/>
        <v>0</v>
      </c>
      <c r="BZ288" s="467"/>
      <c r="CA288" s="467">
        <f t="shared" si="169"/>
        <v>88.070226562499997</v>
      </c>
      <c r="CB288" s="467">
        <f t="shared" si="170"/>
        <v>0</v>
      </c>
      <c r="CC288" s="467"/>
      <c r="CD288" s="467">
        <f t="shared" si="171"/>
        <v>70.45618125</v>
      </c>
      <c r="CE288" s="467">
        <f t="shared" si="172"/>
        <v>0</v>
      </c>
      <c r="CF288" s="467"/>
      <c r="CG288" s="467">
        <f t="shared" si="173"/>
        <v>61.649158593749995</v>
      </c>
      <c r="CH288" s="467">
        <f t="shared" si="174"/>
        <v>0</v>
      </c>
      <c r="CI288" s="467"/>
      <c r="CJ288" s="467">
        <f t="shared" si="175"/>
        <v>52.842135937499997</v>
      </c>
      <c r="CK288" s="467">
        <f t="shared" si="176"/>
        <v>0</v>
      </c>
      <c r="CL288" s="467">
        <f t="shared" si="177"/>
        <v>0</v>
      </c>
      <c r="CM288" s="467">
        <f t="shared" si="178"/>
        <v>0</v>
      </c>
      <c r="CN288" s="467">
        <f t="shared" si="179"/>
        <v>0</v>
      </c>
      <c r="CO288" s="462"/>
      <c r="CP288" s="462"/>
      <c r="CQ288" s="457"/>
      <c r="CR288" s="457"/>
      <c r="CS288" s="457"/>
    </row>
    <row r="289" spans="1:97" s="463" customFormat="1" hidden="1">
      <c r="A289" s="469"/>
      <c r="B289" s="465" t="s">
        <v>361</v>
      </c>
      <c r="C289" s="466">
        <v>4.62</v>
      </c>
      <c r="D289" s="467">
        <f t="shared" si="182"/>
        <v>143.08024499999999</v>
      </c>
      <c r="E289" s="467">
        <f t="shared" si="144"/>
        <v>178.85030624999999</v>
      </c>
      <c r="F289" s="467"/>
      <c r="G289" s="467"/>
      <c r="H289" s="467"/>
      <c r="I289" s="467"/>
      <c r="J289" s="467"/>
      <c r="K289" s="467"/>
      <c r="L289" s="467"/>
      <c r="M289" s="467"/>
      <c r="N289" s="467"/>
      <c r="O289" s="467"/>
      <c r="P289" s="467"/>
      <c r="Q289" s="467"/>
      <c r="R289" s="467"/>
      <c r="S289" s="467"/>
      <c r="T289" s="467"/>
      <c r="U289" s="467"/>
      <c r="V289" s="467"/>
      <c r="W289" s="467"/>
      <c r="X289" s="467"/>
      <c r="Y289" s="467">
        <f t="shared" si="145"/>
        <v>71.540122499999995</v>
      </c>
      <c r="Z289" s="467">
        <f t="shared" si="146"/>
        <v>0</v>
      </c>
      <c r="AA289" s="467"/>
      <c r="AB289" s="467">
        <f t="shared" si="147"/>
        <v>57.232098000000001</v>
      </c>
      <c r="AC289" s="467">
        <f t="shared" si="148"/>
        <v>0</v>
      </c>
      <c r="AD289" s="467"/>
      <c r="AE289" s="467">
        <f t="shared" si="149"/>
        <v>50.078085749999993</v>
      </c>
      <c r="AF289" s="467">
        <f t="shared" si="150"/>
        <v>0</v>
      </c>
      <c r="AG289" s="467"/>
      <c r="AH289" s="467">
        <f t="shared" si="151"/>
        <v>42.924073499999999</v>
      </c>
      <c r="AI289" s="467">
        <f t="shared" si="152"/>
        <v>0</v>
      </c>
      <c r="AJ289" s="467"/>
      <c r="AK289" s="467">
        <f t="shared" si="153"/>
        <v>71.540122499999995</v>
      </c>
      <c r="AL289" s="467">
        <f t="shared" si="154"/>
        <v>0</v>
      </c>
      <c r="AM289" s="467"/>
      <c r="AN289" s="467">
        <f t="shared" si="155"/>
        <v>57.232098000000001</v>
      </c>
      <c r="AO289" s="467">
        <f t="shared" si="156"/>
        <v>0</v>
      </c>
      <c r="AP289" s="467"/>
      <c r="AQ289" s="467">
        <f t="shared" si="157"/>
        <v>50.078085749999993</v>
      </c>
      <c r="AR289" s="467">
        <f t="shared" si="158"/>
        <v>0</v>
      </c>
      <c r="AS289" s="467"/>
      <c r="AT289" s="467">
        <f t="shared" si="159"/>
        <v>42.924073499999999</v>
      </c>
      <c r="AU289" s="467">
        <f t="shared" si="160"/>
        <v>0</v>
      </c>
      <c r="AV289" s="467"/>
      <c r="AW289" s="467"/>
      <c r="AX289" s="467"/>
      <c r="AY289" s="467"/>
      <c r="AZ289" s="467"/>
      <c r="BA289" s="467"/>
      <c r="BB289" s="467"/>
      <c r="BC289" s="467"/>
      <c r="BD289" s="467"/>
      <c r="BE289" s="467"/>
      <c r="BF289" s="467"/>
      <c r="BG289" s="467"/>
      <c r="BH289" s="467"/>
      <c r="BI289" s="467"/>
      <c r="BJ289" s="467"/>
      <c r="BK289" s="467"/>
      <c r="BL289" s="467"/>
      <c r="BM289" s="467"/>
      <c r="BN289" s="467"/>
      <c r="BO289" s="467">
        <f t="shared" si="161"/>
        <v>89.425153124999994</v>
      </c>
      <c r="BP289" s="467">
        <f t="shared" si="162"/>
        <v>0</v>
      </c>
      <c r="BQ289" s="467"/>
      <c r="BR289" s="467">
        <f t="shared" si="163"/>
        <v>71.540122499999995</v>
      </c>
      <c r="BS289" s="467">
        <f t="shared" si="164"/>
        <v>0</v>
      </c>
      <c r="BT289" s="467"/>
      <c r="BU289" s="467">
        <f t="shared" si="165"/>
        <v>62.597607187499989</v>
      </c>
      <c r="BV289" s="467">
        <f t="shared" si="166"/>
        <v>0</v>
      </c>
      <c r="BW289" s="467"/>
      <c r="BX289" s="467">
        <f t="shared" si="167"/>
        <v>53.655091874999997</v>
      </c>
      <c r="BY289" s="467">
        <f t="shared" si="168"/>
        <v>0</v>
      </c>
      <c r="BZ289" s="467"/>
      <c r="CA289" s="467">
        <f t="shared" si="169"/>
        <v>89.425153124999994</v>
      </c>
      <c r="CB289" s="467">
        <f t="shared" si="170"/>
        <v>0</v>
      </c>
      <c r="CC289" s="467"/>
      <c r="CD289" s="467">
        <f t="shared" si="171"/>
        <v>71.540122499999995</v>
      </c>
      <c r="CE289" s="467">
        <f t="shared" si="172"/>
        <v>0</v>
      </c>
      <c r="CF289" s="467"/>
      <c r="CG289" s="467">
        <f t="shared" si="173"/>
        <v>62.597607187499989</v>
      </c>
      <c r="CH289" s="467">
        <f t="shared" si="174"/>
        <v>0</v>
      </c>
      <c r="CI289" s="467"/>
      <c r="CJ289" s="467">
        <f t="shared" si="175"/>
        <v>53.655091874999997</v>
      </c>
      <c r="CK289" s="467">
        <f t="shared" si="176"/>
        <v>0</v>
      </c>
      <c r="CL289" s="467">
        <f t="shared" si="177"/>
        <v>0</v>
      </c>
      <c r="CM289" s="467">
        <f t="shared" si="178"/>
        <v>0</v>
      </c>
      <c r="CN289" s="467">
        <f t="shared" si="179"/>
        <v>0</v>
      </c>
      <c r="CO289" s="462"/>
      <c r="CP289" s="462"/>
      <c r="CQ289" s="457"/>
      <c r="CR289" s="457"/>
      <c r="CS289" s="457"/>
    </row>
    <row r="290" spans="1:97" s="463" customFormat="1" hidden="1">
      <c r="A290" s="469"/>
      <c r="B290" s="465" t="s">
        <v>345</v>
      </c>
      <c r="C290" s="466">
        <v>4.6900000000000004</v>
      </c>
      <c r="D290" s="467">
        <f t="shared" si="182"/>
        <v>145.24812750000001</v>
      </c>
      <c r="E290" s="467">
        <f t="shared" si="144"/>
        <v>181.56015937500001</v>
      </c>
      <c r="F290" s="467"/>
      <c r="G290" s="467"/>
      <c r="H290" s="467"/>
      <c r="I290" s="467"/>
      <c r="J290" s="467"/>
      <c r="K290" s="467"/>
      <c r="L290" s="467"/>
      <c r="M290" s="467"/>
      <c r="N290" s="467"/>
      <c r="O290" s="467"/>
      <c r="P290" s="467"/>
      <c r="Q290" s="467"/>
      <c r="R290" s="467"/>
      <c r="S290" s="467"/>
      <c r="T290" s="467"/>
      <c r="U290" s="467"/>
      <c r="V290" s="467"/>
      <c r="W290" s="467"/>
      <c r="X290" s="467"/>
      <c r="Y290" s="467">
        <f t="shared" si="145"/>
        <v>72.624063750000005</v>
      </c>
      <c r="Z290" s="467">
        <f t="shared" si="146"/>
        <v>0</v>
      </c>
      <c r="AA290" s="467"/>
      <c r="AB290" s="467">
        <f t="shared" si="147"/>
        <v>58.09925100000001</v>
      </c>
      <c r="AC290" s="467">
        <f t="shared" si="148"/>
        <v>0</v>
      </c>
      <c r="AD290" s="467"/>
      <c r="AE290" s="467">
        <f t="shared" si="149"/>
        <v>50.836844624999998</v>
      </c>
      <c r="AF290" s="467">
        <f t="shared" si="150"/>
        <v>0</v>
      </c>
      <c r="AG290" s="467"/>
      <c r="AH290" s="467">
        <f t="shared" si="151"/>
        <v>43.57443825</v>
      </c>
      <c r="AI290" s="467">
        <f t="shared" si="152"/>
        <v>0</v>
      </c>
      <c r="AJ290" s="467"/>
      <c r="AK290" s="467">
        <f t="shared" si="153"/>
        <v>72.624063750000005</v>
      </c>
      <c r="AL290" s="467">
        <f t="shared" si="154"/>
        <v>0</v>
      </c>
      <c r="AM290" s="467"/>
      <c r="AN290" s="467">
        <f t="shared" si="155"/>
        <v>58.09925100000001</v>
      </c>
      <c r="AO290" s="467">
        <f t="shared" si="156"/>
        <v>0</v>
      </c>
      <c r="AP290" s="467"/>
      <c r="AQ290" s="467">
        <f t="shared" si="157"/>
        <v>50.836844624999998</v>
      </c>
      <c r="AR290" s="467">
        <f t="shared" si="158"/>
        <v>0</v>
      </c>
      <c r="AS290" s="467"/>
      <c r="AT290" s="467">
        <f t="shared" si="159"/>
        <v>43.57443825</v>
      </c>
      <c r="AU290" s="467">
        <f t="shared" si="160"/>
        <v>0</v>
      </c>
      <c r="AV290" s="467"/>
      <c r="AW290" s="467"/>
      <c r="AX290" s="467"/>
      <c r="AY290" s="467"/>
      <c r="AZ290" s="467"/>
      <c r="BA290" s="467"/>
      <c r="BB290" s="467"/>
      <c r="BC290" s="467"/>
      <c r="BD290" s="467"/>
      <c r="BE290" s="467"/>
      <c r="BF290" s="467"/>
      <c r="BG290" s="467"/>
      <c r="BH290" s="467"/>
      <c r="BI290" s="467"/>
      <c r="BJ290" s="467"/>
      <c r="BK290" s="467"/>
      <c r="BL290" s="467"/>
      <c r="BM290" s="467"/>
      <c r="BN290" s="467"/>
      <c r="BO290" s="467">
        <f t="shared" si="161"/>
        <v>90.780079687500006</v>
      </c>
      <c r="BP290" s="467">
        <f t="shared" si="162"/>
        <v>0</v>
      </c>
      <c r="BQ290" s="467"/>
      <c r="BR290" s="467">
        <f t="shared" si="163"/>
        <v>72.624063750000005</v>
      </c>
      <c r="BS290" s="467">
        <f t="shared" si="164"/>
        <v>0</v>
      </c>
      <c r="BT290" s="467"/>
      <c r="BU290" s="467">
        <f t="shared" si="165"/>
        <v>63.546055781249997</v>
      </c>
      <c r="BV290" s="467">
        <f t="shared" si="166"/>
        <v>0</v>
      </c>
      <c r="BW290" s="467"/>
      <c r="BX290" s="467">
        <f t="shared" si="167"/>
        <v>54.468047812500004</v>
      </c>
      <c r="BY290" s="467">
        <f t="shared" si="168"/>
        <v>0</v>
      </c>
      <c r="BZ290" s="467"/>
      <c r="CA290" s="467">
        <f t="shared" si="169"/>
        <v>90.780079687500006</v>
      </c>
      <c r="CB290" s="467">
        <f t="shared" si="170"/>
        <v>0</v>
      </c>
      <c r="CC290" s="467"/>
      <c r="CD290" s="467">
        <f t="shared" si="171"/>
        <v>72.624063750000005</v>
      </c>
      <c r="CE290" s="467">
        <f t="shared" si="172"/>
        <v>0</v>
      </c>
      <c r="CF290" s="467"/>
      <c r="CG290" s="467">
        <f t="shared" si="173"/>
        <v>63.546055781249997</v>
      </c>
      <c r="CH290" s="467">
        <f t="shared" si="174"/>
        <v>0</v>
      </c>
      <c r="CI290" s="467"/>
      <c r="CJ290" s="467">
        <f t="shared" si="175"/>
        <v>54.468047812500004</v>
      </c>
      <c r="CK290" s="467">
        <f t="shared" si="176"/>
        <v>0</v>
      </c>
      <c r="CL290" s="467">
        <f t="shared" si="177"/>
        <v>0</v>
      </c>
      <c r="CM290" s="467">
        <f t="shared" si="178"/>
        <v>0</v>
      </c>
      <c r="CN290" s="467">
        <f t="shared" si="179"/>
        <v>0</v>
      </c>
      <c r="CO290" s="462"/>
      <c r="CP290" s="462"/>
      <c r="CQ290" s="457"/>
      <c r="CR290" s="457"/>
      <c r="CS290" s="457"/>
    </row>
    <row r="291" spans="1:97" s="463" customFormat="1" hidden="1">
      <c r="A291" s="480"/>
      <c r="B291" s="465" t="s">
        <v>362</v>
      </c>
      <c r="C291" s="466">
        <v>4.75</v>
      </c>
      <c r="D291" s="467">
        <f t="shared" si="182"/>
        <v>147.1063125</v>
      </c>
      <c r="E291" s="467">
        <f t="shared" si="144"/>
        <v>183.88289062500002</v>
      </c>
      <c r="F291" s="467"/>
      <c r="G291" s="467"/>
      <c r="H291" s="467"/>
      <c r="I291" s="467"/>
      <c r="J291" s="467"/>
      <c r="K291" s="467"/>
      <c r="L291" s="467"/>
      <c r="M291" s="467"/>
      <c r="N291" s="467"/>
      <c r="O291" s="467"/>
      <c r="P291" s="467"/>
      <c r="Q291" s="467"/>
      <c r="R291" s="467"/>
      <c r="S291" s="467"/>
      <c r="T291" s="467"/>
      <c r="U291" s="467"/>
      <c r="V291" s="467"/>
      <c r="W291" s="467"/>
      <c r="X291" s="467"/>
      <c r="Y291" s="467">
        <f t="shared" si="145"/>
        <v>73.553156250000001</v>
      </c>
      <c r="Z291" s="467">
        <f t="shared" si="146"/>
        <v>0</v>
      </c>
      <c r="AA291" s="467"/>
      <c r="AB291" s="467">
        <f t="shared" si="147"/>
        <v>58.842525000000002</v>
      </c>
      <c r="AC291" s="467">
        <f t="shared" si="148"/>
        <v>0</v>
      </c>
      <c r="AD291" s="467"/>
      <c r="AE291" s="467">
        <f t="shared" si="149"/>
        <v>51.487209374999999</v>
      </c>
      <c r="AF291" s="467">
        <f t="shared" si="150"/>
        <v>0</v>
      </c>
      <c r="AG291" s="467"/>
      <c r="AH291" s="467">
        <f t="shared" si="151"/>
        <v>44.131893749999996</v>
      </c>
      <c r="AI291" s="467">
        <f t="shared" si="152"/>
        <v>0</v>
      </c>
      <c r="AJ291" s="467"/>
      <c r="AK291" s="467">
        <f t="shared" si="153"/>
        <v>73.553156250000001</v>
      </c>
      <c r="AL291" s="467">
        <f t="shared" si="154"/>
        <v>0</v>
      </c>
      <c r="AM291" s="467"/>
      <c r="AN291" s="467">
        <f t="shared" si="155"/>
        <v>58.842525000000002</v>
      </c>
      <c r="AO291" s="467">
        <f t="shared" si="156"/>
        <v>0</v>
      </c>
      <c r="AP291" s="467"/>
      <c r="AQ291" s="467">
        <f t="shared" si="157"/>
        <v>51.487209374999999</v>
      </c>
      <c r="AR291" s="467">
        <f t="shared" si="158"/>
        <v>0</v>
      </c>
      <c r="AS291" s="467"/>
      <c r="AT291" s="467">
        <f t="shared" si="159"/>
        <v>44.131893749999996</v>
      </c>
      <c r="AU291" s="467">
        <f t="shared" si="160"/>
        <v>0</v>
      </c>
      <c r="AV291" s="467"/>
      <c r="AW291" s="467"/>
      <c r="AX291" s="467"/>
      <c r="AY291" s="467"/>
      <c r="AZ291" s="467"/>
      <c r="BA291" s="467"/>
      <c r="BB291" s="467"/>
      <c r="BC291" s="467"/>
      <c r="BD291" s="467"/>
      <c r="BE291" s="467"/>
      <c r="BF291" s="467"/>
      <c r="BG291" s="467"/>
      <c r="BH291" s="467"/>
      <c r="BI291" s="467"/>
      <c r="BJ291" s="467"/>
      <c r="BK291" s="467"/>
      <c r="BL291" s="467"/>
      <c r="BM291" s="467"/>
      <c r="BN291" s="467"/>
      <c r="BO291" s="467">
        <f t="shared" si="161"/>
        <v>91.941445312500008</v>
      </c>
      <c r="BP291" s="467">
        <f t="shared" si="162"/>
        <v>0</v>
      </c>
      <c r="BQ291" s="467"/>
      <c r="BR291" s="467">
        <f t="shared" si="163"/>
        <v>73.553156250000015</v>
      </c>
      <c r="BS291" s="467">
        <f t="shared" si="164"/>
        <v>0</v>
      </c>
      <c r="BT291" s="467"/>
      <c r="BU291" s="467">
        <f t="shared" si="165"/>
        <v>64.359011718749997</v>
      </c>
      <c r="BV291" s="467">
        <f t="shared" si="166"/>
        <v>0</v>
      </c>
      <c r="BW291" s="467"/>
      <c r="BX291" s="467">
        <f t="shared" si="167"/>
        <v>55.164867187500001</v>
      </c>
      <c r="BY291" s="467">
        <f t="shared" si="168"/>
        <v>0</v>
      </c>
      <c r="BZ291" s="467"/>
      <c r="CA291" s="467">
        <f t="shared" si="169"/>
        <v>91.941445312500008</v>
      </c>
      <c r="CB291" s="467">
        <f t="shared" si="170"/>
        <v>0</v>
      </c>
      <c r="CC291" s="467"/>
      <c r="CD291" s="467">
        <f t="shared" si="171"/>
        <v>73.553156250000015</v>
      </c>
      <c r="CE291" s="467">
        <f t="shared" si="172"/>
        <v>0</v>
      </c>
      <c r="CF291" s="467"/>
      <c r="CG291" s="467">
        <f t="shared" si="173"/>
        <v>64.359011718749997</v>
      </c>
      <c r="CH291" s="467">
        <f t="shared" si="174"/>
        <v>0</v>
      </c>
      <c r="CI291" s="467"/>
      <c r="CJ291" s="467">
        <f t="shared" si="175"/>
        <v>55.164867187500001</v>
      </c>
      <c r="CK291" s="467">
        <f t="shared" si="176"/>
        <v>0</v>
      </c>
      <c r="CL291" s="467">
        <f t="shared" si="177"/>
        <v>0</v>
      </c>
      <c r="CM291" s="467">
        <f t="shared" si="178"/>
        <v>0</v>
      </c>
      <c r="CN291" s="467">
        <f t="shared" si="179"/>
        <v>0</v>
      </c>
      <c r="CO291" s="462"/>
      <c r="CP291" s="462"/>
      <c r="CQ291" s="457"/>
      <c r="CR291" s="457"/>
      <c r="CS291" s="457"/>
    </row>
    <row r="292" spans="1:97" s="463" customFormat="1" hidden="1">
      <c r="A292" s="464"/>
      <c r="B292" s="465" t="s">
        <v>353</v>
      </c>
      <c r="C292" s="466">
        <v>3.85</v>
      </c>
      <c r="D292" s="467">
        <f t="shared" si="182"/>
        <v>119.2335375</v>
      </c>
      <c r="E292" s="467">
        <f t="shared" si="144"/>
        <v>149.04192187499999</v>
      </c>
      <c r="F292" s="467"/>
      <c r="G292" s="467"/>
      <c r="H292" s="467"/>
      <c r="I292" s="467"/>
      <c r="J292" s="467"/>
      <c r="K292" s="467"/>
      <c r="L292" s="467"/>
      <c r="M292" s="467"/>
      <c r="N292" s="467"/>
      <c r="O292" s="467"/>
      <c r="P292" s="467"/>
      <c r="Q292" s="467"/>
      <c r="R292" s="467"/>
      <c r="S292" s="467"/>
      <c r="T292" s="467"/>
      <c r="U292" s="467"/>
      <c r="V292" s="467"/>
      <c r="W292" s="467"/>
      <c r="X292" s="467"/>
      <c r="Y292" s="467">
        <f t="shared" si="145"/>
        <v>59.616768749999999</v>
      </c>
      <c r="Z292" s="467">
        <f t="shared" si="146"/>
        <v>0</v>
      </c>
      <c r="AA292" s="467"/>
      <c r="AB292" s="467">
        <f t="shared" si="147"/>
        <v>47.693415000000002</v>
      </c>
      <c r="AC292" s="467">
        <f t="shared" si="148"/>
        <v>0</v>
      </c>
      <c r="AD292" s="467"/>
      <c r="AE292" s="467">
        <f t="shared" si="149"/>
        <v>41.731738125</v>
      </c>
      <c r="AF292" s="467">
        <f t="shared" si="150"/>
        <v>0</v>
      </c>
      <c r="AG292" s="467"/>
      <c r="AH292" s="467">
        <f t="shared" si="151"/>
        <v>35.770061249999998</v>
      </c>
      <c r="AI292" s="467">
        <f t="shared" si="152"/>
        <v>0</v>
      </c>
      <c r="AJ292" s="467"/>
      <c r="AK292" s="467">
        <f t="shared" si="153"/>
        <v>59.616768749999999</v>
      </c>
      <c r="AL292" s="467">
        <f t="shared" si="154"/>
        <v>0</v>
      </c>
      <c r="AM292" s="467"/>
      <c r="AN292" s="467">
        <f t="shared" si="155"/>
        <v>47.693415000000002</v>
      </c>
      <c r="AO292" s="467">
        <f t="shared" si="156"/>
        <v>0</v>
      </c>
      <c r="AP292" s="467"/>
      <c r="AQ292" s="467">
        <f t="shared" si="157"/>
        <v>41.731738125</v>
      </c>
      <c r="AR292" s="467">
        <f t="shared" si="158"/>
        <v>0</v>
      </c>
      <c r="AS292" s="467"/>
      <c r="AT292" s="467">
        <f t="shared" si="159"/>
        <v>35.770061249999998</v>
      </c>
      <c r="AU292" s="467">
        <f t="shared" si="160"/>
        <v>0</v>
      </c>
      <c r="AV292" s="467"/>
      <c r="AW292" s="467"/>
      <c r="AX292" s="467"/>
      <c r="AY292" s="467"/>
      <c r="AZ292" s="467"/>
      <c r="BA292" s="467"/>
      <c r="BB292" s="467"/>
      <c r="BC292" s="467"/>
      <c r="BD292" s="467"/>
      <c r="BE292" s="467"/>
      <c r="BF292" s="467"/>
      <c r="BG292" s="467"/>
      <c r="BH292" s="467"/>
      <c r="BI292" s="467"/>
      <c r="BJ292" s="467"/>
      <c r="BK292" s="467"/>
      <c r="BL292" s="467"/>
      <c r="BM292" s="467"/>
      <c r="BN292" s="467"/>
      <c r="BO292" s="467">
        <f t="shared" si="161"/>
        <v>74.520960937499993</v>
      </c>
      <c r="BP292" s="467">
        <f t="shared" si="162"/>
        <v>0</v>
      </c>
      <c r="BQ292" s="467"/>
      <c r="BR292" s="467">
        <f t="shared" si="163"/>
        <v>59.616768749999999</v>
      </c>
      <c r="BS292" s="467">
        <f t="shared" si="164"/>
        <v>0</v>
      </c>
      <c r="BT292" s="467"/>
      <c r="BU292" s="467">
        <f t="shared" si="165"/>
        <v>52.164672656249991</v>
      </c>
      <c r="BV292" s="467">
        <f t="shared" si="166"/>
        <v>0</v>
      </c>
      <c r="BW292" s="467"/>
      <c r="BX292" s="467">
        <f t="shared" si="167"/>
        <v>44.712576562499997</v>
      </c>
      <c r="BY292" s="467">
        <f t="shared" si="168"/>
        <v>0</v>
      </c>
      <c r="BZ292" s="467"/>
      <c r="CA292" s="467">
        <f t="shared" si="169"/>
        <v>74.520960937499993</v>
      </c>
      <c r="CB292" s="467">
        <f t="shared" si="170"/>
        <v>0</v>
      </c>
      <c r="CC292" s="467"/>
      <c r="CD292" s="467">
        <f t="shared" si="171"/>
        <v>59.616768749999999</v>
      </c>
      <c r="CE292" s="467">
        <f t="shared" si="172"/>
        <v>0</v>
      </c>
      <c r="CF292" s="467"/>
      <c r="CG292" s="467">
        <f t="shared" si="173"/>
        <v>52.164672656249991</v>
      </c>
      <c r="CH292" s="467">
        <f t="shared" si="174"/>
        <v>0</v>
      </c>
      <c r="CI292" s="467"/>
      <c r="CJ292" s="467">
        <f t="shared" si="175"/>
        <v>44.712576562499997</v>
      </c>
      <c r="CK292" s="467">
        <f t="shared" si="176"/>
        <v>0</v>
      </c>
      <c r="CL292" s="467">
        <f t="shared" si="177"/>
        <v>0</v>
      </c>
      <c r="CM292" s="467">
        <f t="shared" si="178"/>
        <v>0</v>
      </c>
      <c r="CN292" s="467">
        <f t="shared" si="179"/>
        <v>0</v>
      </c>
      <c r="CO292" s="462"/>
      <c r="CP292" s="462"/>
      <c r="CQ292" s="457"/>
      <c r="CR292" s="457"/>
      <c r="CS292" s="457"/>
    </row>
    <row r="293" spans="1:97" s="463" customFormat="1" hidden="1">
      <c r="A293" s="469"/>
      <c r="B293" s="465" t="s">
        <v>354</v>
      </c>
      <c r="C293" s="466">
        <v>3.91</v>
      </c>
      <c r="D293" s="467">
        <f t="shared" si="182"/>
        <v>121.0917225</v>
      </c>
      <c r="E293" s="467">
        <f t="shared" si="144"/>
        <v>151.36465312500002</v>
      </c>
      <c r="F293" s="467"/>
      <c r="G293" s="467"/>
      <c r="H293" s="467"/>
      <c r="I293" s="467"/>
      <c r="J293" s="467"/>
      <c r="K293" s="467"/>
      <c r="L293" s="467"/>
      <c r="M293" s="467"/>
      <c r="N293" s="467"/>
      <c r="O293" s="467"/>
      <c r="P293" s="467"/>
      <c r="Q293" s="467"/>
      <c r="R293" s="467"/>
      <c r="S293" s="467"/>
      <c r="T293" s="467"/>
      <c r="U293" s="467"/>
      <c r="V293" s="467"/>
      <c r="W293" s="467"/>
      <c r="X293" s="467"/>
      <c r="Y293" s="467">
        <f t="shared" si="145"/>
        <v>60.545861250000002</v>
      </c>
      <c r="Z293" s="467">
        <f t="shared" si="146"/>
        <v>0</v>
      </c>
      <c r="AA293" s="467"/>
      <c r="AB293" s="467">
        <f t="shared" si="147"/>
        <v>48.436689000000001</v>
      </c>
      <c r="AC293" s="467">
        <f t="shared" si="148"/>
        <v>0</v>
      </c>
      <c r="AD293" s="467"/>
      <c r="AE293" s="467">
        <f t="shared" si="149"/>
        <v>42.382102875000001</v>
      </c>
      <c r="AF293" s="467">
        <f t="shared" si="150"/>
        <v>0</v>
      </c>
      <c r="AG293" s="467"/>
      <c r="AH293" s="467">
        <f t="shared" si="151"/>
        <v>36.327516750000001</v>
      </c>
      <c r="AI293" s="467">
        <f t="shared" si="152"/>
        <v>0</v>
      </c>
      <c r="AJ293" s="467"/>
      <c r="AK293" s="467">
        <f t="shared" si="153"/>
        <v>60.545861250000002</v>
      </c>
      <c r="AL293" s="467">
        <f t="shared" si="154"/>
        <v>0</v>
      </c>
      <c r="AM293" s="467"/>
      <c r="AN293" s="467">
        <f t="shared" si="155"/>
        <v>48.436689000000001</v>
      </c>
      <c r="AO293" s="467">
        <f t="shared" si="156"/>
        <v>0</v>
      </c>
      <c r="AP293" s="467"/>
      <c r="AQ293" s="467">
        <f t="shared" si="157"/>
        <v>42.382102875000001</v>
      </c>
      <c r="AR293" s="467">
        <f t="shared" si="158"/>
        <v>0</v>
      </c>
      <c r="AS293" s="467"/>
      <c r="AT293" s="467">
        <f t="shared" si="159"/>
        <v>36.327516750000001</v>
      </c>
      <c r="AU293" s="467">
        <f t="shared" si="160"/>
        <v>0</v>
      </c>
      <c r="AV293" s="467"/>
      <c r="AW293" s="467"/>
      <c r="AX293" s="467"/>
      <c r="AY293" s="467"/>
      <c r="AZ293" s="467"/>
      <c r="BA293" s="467"/>
      <c r="BB293" s="467"/>
      <c r="BC293" s="467"/>
      <c r="BD293" s="467"/>
      <c r="BE293" s="467"/>
      <c r="BF293" s="467"/>
      <c r="BG293" s="467"/>
      <c r="BH293" s="467"/>
      <c r="BI293" s="467"/>
      <c r="BJ293" s="467"/>
      <c r="BK293" s="467"/>
      <c r="BL293" s="467"/>
      <c r="BM293" s="467"/>
      <c r="BN293" s="467"/>
      <c r="BO293" s="467">
        <f t="shared" si="161"/>
        <v>75.682326562500009</v>
      </c>
      <c r="BP293" s="467">
        <f t="shared" si="162"/>
        <v>0</v>
      </c>
      <c r="BQ293" s="467"/>
      <c r="BR293" s="467">
        <f t="shared" si="163"/>
        <v>60.545861250000009</v>
      </c>
      <c r="BS293" s="467">
        <f t="shared" si="164"/>
        <v>0</v>
      </c>
      <c r="BT293" s="467"/>
      <c r="BU293" s="467">
        <f t="shared" si="165"/>
        <v>52.977628593750005</v>
      </c>
      <c r="BV293" s="467">
        <f t="shared" si="166"/>
        <v>0</v>
      </c>
      <c r="BW293" s="467"/>
      <c r="BX293" s="467">
        <f t="shared" si="167"/>
        <v>45.409395937500001</v>
      </c>
      <c r="BY293" s="467">
        <f t="shared" si="168"/>
        <v>0</v>
      </c>
      <c r="BZ293" s="467"/>
      <c r="CA293" s="467">
        <f t="shared" si="169"/>
        <v>75.682326562500009</v>
      </c>
      <c r="CB293" s="467">
        <f t="shared" si="170"/>
        <v>0</v>
      </c>
      <c r="CC293" s="467"/>
      <c r="CD293" s="467">
        <f t="shared" si="171"/>
        <v>60.545861250000009</v>
      </c>
      <c r="CE293" s="467">
        <f t="shared" si="172"/>
        <v>0</v>
      </c>
      <c r="CF293" s="467"/>
      <c r="CG293" s="467">
        <f t="shared" si="173"/>
        <v>52.977628593750005</v>
      </c>
      <c r="CH293" s="467">
        <f t="shared" si="174"/>
        <v>0</v>
      </c>
      <c r="CI293" s="467"/>
      <c r="CJ293" s="467">
        <f t="shared" si="175"/>
        <v>45.409395937500001</v>
      </c>
      <c r="CK293" s="467">
        <f t="shared" si="176"/>
        <v>0</v>
      </c>
      <c r="CL293" s="467">
        <f t="shared" si="177"/>
        <v>0</v>
      </c>
      <c r="CM293" s="467">
        <f t="shared" si="178"/>
        <v>0</v>
      </c>
      <c r="CN293" s="467">
        <f t="shared" si="179"/>
        <v>0</v>
      </c>
      <c r="CO293" s="462"/>
      <c r="CP293" s="462"/>
      <c r="CQ293" s="457"/>
      <c r="CR293" s="457"/>
      <c r="CS293" s="457"/>
    </row>
    <row r="294" spans="1:97" s="463" customFormat="1" hidden="1">
      <c r="A294" s="469"/>
      <c r="B294" s="465" t="s">
        <v>355</v>
      </c>
      <c r="C294" s="466">
        <v>3.97</v>
      </c>
      <c r="D294" s="467">
        <f t="shared" si="182"/>
        <v>122.94990749999999</v>
      </c>
      <c r="E294" s="467">
        <f t="shared" si="144"/>
        <v>153.68738437499999</v>
      </c>
      <c r="F294" s="467"/>
      <c r="G294" s="467"/>
      <c r="H294" s="467"/>
      <c r="I294" s="467"/>
      <c r="J294" s="467"/>
      <c r="K294" s="467"/>
      <c r="L294" s="467"/>
      <c r="M294" s="467"/>
      <c r="N294" s="467"/>
      <c r="O294" s="467"/>
      <c r="P294" s="467"/>
      <c r="Q294" s="467"/>
      <c r="R294" s="467"/>
      <c r="S294" s="467"/>
      <c r="T294" s="467"/>
      <c r="U294" s="467"/>
      <c r="V294" s="467"/>
      <c r="W294" s="467"/>
      <c r="X294" s="467"/>
      <c r="Y294" s="467">
        <f t="shared" si="145"/>
        <v>61.474953749999997</v>
      </c>
      <c r="Z294" s="467">
        <f t="shared" si="146"/>
        <v>0</v>
      </c>
      <c r="AA294" s="467"/>
      <c r="AB294" s="467">
        <f t="shared" si="147"/>
        <v>49.179963000000001</v>
      </c>
      <c r="AC294" s="467">
        <f t="shared" si="148"/>
        <v>0</v>
      </c>
      <c r="AD294" s="467"/>
      <c r="AE294" s="467">
        <f t="shared" si="149"/>
        <v>43.032467624999995</v>
      </c>
      <c r="AF294" s="467">
        <f t="shared" si="150"/>
        <v>0</v>
      </c>
      <c r="AG294" s="467"/>
      <c r="AH294" s="467">
        <f t="shared" si="151"/>
        <v>36.884972249999997</v>
      </c>
      <c r="AI294" s="467">
        <f t="shared" si="152"/>
        <v>0</v>
      </c>
      <c r="AJ294" s="467"/>
      <c r="AK294" s="467">
        <f t="shared" si="153"/>
        <v>61.474953749999997</v>
      </c>
      <c r="AL294" s="467">
        <f t="shared" si="154"/>
        <v>0</v>
      </c>
      <c r="AM294" s="467"/>
      <c r="AN294" s="467">
        <f t="shared" si="155"/>
        <v>49.179963000000001</v>
      </c>
      <c r="AO294" s="467">
        <f t="shared" si="156"/>
        <v>0</v>
      </c>
      <c r="AP294" s="467"/>
      <c r="AQ294" s="467">
        <f t="shared" si="157"/>
        <v>43.032467624999995</v>
      </c>
      <c r="AR294" s="467">
        <f t="shared" si="158"/>
        <v>0</v>
      </c>
      <c r="AS294" s="467"/>
      <c r="AT294" s="467">
        <f t="shared" si="159"/>
        <v>36.884972249999997</v>
      </c>
      <c r="AU294" s="467">
        <f t="shared" si="160"/>
        <v>0</v>
      </c>
      <c r="AV294" s="467"/>
      <c r="AW294" s="467"/>
      <c r="AX294" s="467"/>
      <c r="AY294" s="467"/>
      <c r="AZ294" s="467"/>
      <c r="BA294" s="467"/>
      <c r="BB294" s="467"/>
      <c r="BC294" s="467"/>
      <c r="BD294" s="467"/>
      <c r="BE294" s="467"/>
      <c r="BF294" s="467"/>
      <c r="BG294" s="467"/>
      <c r="BH294" s="467"/>
      <c r="BI294" s="467"/>
      <c r="BJ294" s="467"/>
      <c r="BK294" s="467"/>
      <c r="BL294" s="467"/>
      <c r="BM294" s="467"/>
      <c r="BN294" s="467"/>
      <c r="BO294" s="467">
        <f t="shared" si="161"/>
        <v>76.843692187499997</v>
      </c>
      <c r="BP294" s="467">
        <f t="shared" si="162"/>
        <v>0</v>
      </c>
      <c r="BQ294" s="467"/>
      <c r="BR294" s="467">
        <f t="shared" si="163"/>
        <v>61.474953749999997</v>
      </c>
      <c r="BS294" s="467">
        <f t="shared" si="164"/>
        <v>0</v>
      </c>
      <c r="BT294" s="467"/>
      <c r="BU294" s="467">
        <f t="shared" si="165"/>
        <v>53.790584531249998</v>
      </c>
      <c r="BV294" s="467">
        <f t="shared" si="166"/>
        <v>0</v>
      </c>
      <c r="BW294" s="467"/>
      <c r="BX294" s="467">
        <f t="shared" si="167"/>
        <v>46.106215312499998</v>
      </c>
      <c r="BY294" s="467">
        <f t="shared" si="168"/>
        <v>0</v>
      </c>
      <c r="BZ294" s="467"/>
      <c r="CA294" s="467">
        <f t="shared" si="169"/>
        <v>76.843692187499997</v>
      </c>
      <c r="CB294" s="467">
        <f t="shared" si="170"/>
        <v>0</v>
      </c>
      <c r="CC294" s="467"/>
      <c r="CD294" s="467">
        <f t="shared" si="171"/>
        <v>61.474953749999997</v>
      </c>
      <c r="CE294" s="467">
        <f t="shared" si="172"/>
        <v>0</v>
      </c>
      <c r="CF294" s="467"/>
      <c r="CG294" s="467">
        <f t="shared" si="173"/>
        <v>53.790584531249998</v>
      </c>
      <c r="CH294" s="467">
        <f t="shared" si="174"/>
        <v>0</v>
      </c>
      <c r="CI294" s="467"/>
      <c r="CJ294" s="467">
        <f t="shared" si="175"/>
        <v>46.106215312499998</v>
      </c>
      <c r="CK294" s="467">
        <f t="shared" si="176"/>
        <v>0</v>
      </c>
      <c r="CL294" s="467">
        <f t="shared" si="177"/>
        <v>0</v>
      </c>
      <c r="CM294" s="467">
        <f t="shared" si="178"/>
        <v>0</v>
      </c>
      <c r="CN294" s="467">
        <f t="shared" si="179"/>
        <v>0</v>
      </c>
      <c r="CO294" s="462"/>
      <c r="CP294" s="462"/>
      <c r="CQ294" s="457"/>
      <c r="CR294" s="457"/>
      <c r="CS294" s="457"/>
    </row>
    <row r="295" spans="1:97" s="463" customFormat="1" hidden="1">
      <c r="A295" s="469"/>
      <c r="B295" s="465" t="s">
        <v>356</v>
      </c>
      <c r="C295" s="466">
        <v>4.03</v>
      </c>
      <c r="D295" s="467">
        <f t="shared" si="182"/>
        <v>124.8080925</v>
      </c>
      <c r="E295" s="467">
        <f t="shared" si="144"/>
        <v>156.010115625</v>
      </c>
      <c r="F295" s="467"/>
      <c r="G295" s="467"/>
      <c r="H295" s="467"/>
      <c r="I295" s="467"/>
      <c r="J295" s="467"/>
      <c r="K295" s="467"/>
      <c r="L295" s="467"/>
      <c r="M295" s="467"/>
      <c r="N295" s="467"/>
      <c r="O295" s="467"/>
      <c r="P295" s="467"/>
      <c r="Q295" s="467"/>
      <c r="R295" s="467"/>
      <c r="S295" s="467"/>
      <c r="T295" s="467"/>
      <c r="U295" s="467"/>
      <c r="V295" s="467"/>
      <c r="W295" s="467"/>
      <c r="X295" s="467"/>
      <c r="Y295" s="467">
        <f t="shared" si="145"/>
        <v>62.40404625</v>
      </c>
      <c r="Z295" s="467">
        <f t="shared" si="146"/>
        <v>0</v>
      </c>
      <c r="AA295" s="467"/>
      <c r="AB295" s="467">
        <f t="shared" si="147"/>
        <v>49.923237</v>
      </c>
      <c r="AC295" s="467">
        <f t="shared" si="148"/>
        <v>0</v>
      </c>
      <c r="AD295" s="467"/>
      <c r="AE295" s="467">
        <f t="shared" si="149"/>
        <v>43.682832374999997</v>
      </c>
      <c r="AF295" s="467">
        <f t="shared" si="150"/>
        <v>0</v>
      </c>
      <c r="AG295" s="467"/>
      <c r="AH295" s="467">
        <f t="shared" si="151"/>
        <v>37.44242775</v>
      </c>
      <c r="AI295" s="467">
        <f t="shared" si="152"/>
        <v>0</v>
      </c>
      <c r="AJ295" s="467"/>
      <c r="AK295" s="467">
        <f t="shared" si="153"/>
        <v>62.40404625</v>
      </c>
      <c r="AL295" s="467">
        <f t="shared" si="154"/>
        <v>0</v>
      </c>
      <c r="AM295" s="467"/>
      <c r="AN295" s="467">
        <f t="shared" si="155"/>
        <v>49.923237</v>
      </c>
      <c r="AO295" s="467">
        <f t="shared" si="156"/>
        <v>0</v>
      </c>
      <c r="AP295" s="467"/>
      <c r="AQ295" s="467">
        <f t="shared" si="157"/>
        <v>43.682832374999997</v>
      </c>
      <c r="AR295" s="467">
        <f t="shared" si="158"/>
        <v>0</v>
      </c>
      <c r="AS295" s="467"/>
      <c r="AT295" s="467">
        <f t="shared" si="159"/>
        <v>37.44242775</v>
      </c>
      <c r="AU295" s="467">
        <f t="shared" si="160"/>
        <v>0</v>
      </c>
      <c r="AV295" s="467"/>
      <c r="AW295" s="467"/>
      <c r="AX295" s="467"/>
      <c r="AY295" s="467"/>
      <c r="AZ295" s="467"/>
      <c r="BA295" s="467"/>
      <c r="BB295" s="467"/>
      <c r="BC295" s="467"/>
      <c r="BD295" s="467"/>
      <c r="BE295" s="467"/>
      <c r="BF295" s="467"/>
      <c r="BG295" s="467"/>
      <c r="BH295" s="467"/>
      <c r="BI295" s="467"/>
      <c r="BJ295" s="467"/>
      <c r="BK295" s="467"/>
      <c r="BL295" s="467"/>
      <c r="BM295" s="467"/>
      <c r="BN295" s="467"/>
      <c r="BO295" s="467">
        <f t="shared" si="161"/>
        <v>78.005057812499999</v>
      </c>
      <c r="BP295" s="467">
        <f t="shared" si="162"/>
        <v>0</v>
      </c>
      <c r="BQ295" s="467"/>
      <c r="BR295" s="467">
        <f t="shared" si="163"/>
        <v>62.40404625</v>
      </c>
      <c r="BS295" s="467">
        <f t="shared" si="164"/>
        <v>0</v>
      </c>
      <c r="BT295" s="467"/>
      <c r="BU295" s="467">
        <f t="shared" si="165"/>
        <v>54.603540468749998</v>
      </c>
      <c r="BV295" s="467">
        <f t="shared" si="166"/>
        <v>0</v>
      </c>
      <c r="BW295" s="467"/>
      <c r="BX295" s="467">
        <f t="shared" si="167"/>
        <v>46.803034687499995</v>
      </c>
      <c r="BY295" s="467">
        <f t="shared" si="168"/>
        <v>0</v>
      </c>
      <c r="BZ295" s="467"/>
      <c r="CA295" s="467">
        <f t="shared" si="169"/>
        <v>78.005057812499999</v>
      </c>
      <c r="CB295" s="467">
        <f t="shared" si="170"/>
        <v>0</v>
      </c>
      <c r="CC295" s="467"/>
      <c r="CD295" s="467">
        <f t="shared" si="171"/>
        <v>62.40404625</v>
      </c>
      <c r="CE295" s="467">
        <f t="shared" si="172"/>
        <v>0</v>
      </c>
      <c r="CF295" s="467"/>
      <c r="CG295" s="467">
        <f t="shared" si="173"/>
        <v>54.603540468749998</v>
      </c>
      <c r="CH295" s="467">
        <f t="shared" si="174"/>
        <v>0</v>
      </c>
      <c r="CI295" s="467"/>
      <c r="CJ295" s="467">
        <f t="shared" si="175"/>
        <v>46.803034687499995</v>
      </c>
      <c r="CK295" s="467">
        <f t="shared" si="176"/>
        <v>0</v>
      </c>
      <c r="CL295" s="467">
        <f t="shared" si="177"/>
        <v>0</v>
      </c>
      <c r="CM295" s="467">
        <f t="shared" si="178"/>
        <v>0</v>
      </c>
      <c r="CN295" s="467">
        <f t="shared" si="179"/>
        <v>0</v>
      </c>
      <c r="CO295" s="462"/>
      <c r="CP295" s="462"/>
      <c r="CQ295" s="457"/>
      <c r="CR295" s="457"/>
      <c r="CS295" s="457"/>
    </row>
    <row r="296" spans="1:97" s="463" customFormat="1" hidden="1">
      <c r="A296" s="469" t="s">
        <v>369</v>
      </c>
      <c r="B296" s="465" t="s">
        <v>357</v>
      </c>
      <c r="C296" s="466">
        <v>4.09</v>
      </c>
      <c r="D296" s="467">
        <f t="shared" si="182"/>
        <v>126.66627749999999</v>
      </c>
      <c r="E296" s="467">
        <f t="shared" si="144"/>
        <v>158.332846875</v>
      </c>
      <c r="F296" s="467"/>
      <c r="G296" s="467"/>
      <c r="H296" s="467"/>
      <c r="I296" s="467"/>
      <c r="J296" s="467"/>
      <c r="K296" s="467"/>
      <c r="L296" s="467"/>
      <c r="M296" s="467"/>
      <c r="N296" s="467"/>
      <c r="O296" s="467"/>
      <c r="P296" s="467"/>
      <c r="Q296" s="467"/>
      <c r="R296" s="467"/>
      <c r="S296" s="467"/>
      <c r="T296" s="467"/>
      <c r="U296" s="467"/>
      <c r="V296" s="467"/>
      <c r="W296" s="467"/>
      <c r="X296" s="467"/>
      <c r="Y296" s="467">
        <f t="shared" si="145"/>
        <v>63.333138749999996</v>
      </c>
      <c r="Z296" s="467">
        <f t="shared" si="146"/>
        <v>0</v>
      </c>
      <c r="AA296" s="467"/>
      <c r="AB296" s="467">
        <f t="shared" si="147"/>
        <v>50.666511</v>
      </c>
      <c r="AC296" s="467">
        <f t="shared" si="148"/>
        <v>0</v>
      </c>
      <c r="AD296" s="467"/>
      <c r="AE296" s="467">
        <f t="shared" si="149"/>
        <v>44.333197124999998</v>
      </c>
      <c r="AF296" s="467">
        <f t="shared" si="150"/>
        <v>0</v>
      </c>
      <c r="AG296" s="467"/>
      <c r="AH296" s="467">
        <f t="shared" si="151"/>
        <v>37.999883249999996</v>
      </c>
      <c r="AI296" s="467">
        <f t="shared" si="152"/>
        <v>0</v>
      </c>
      <c r="AJ296" s="467"/>
      <c r="AK296" s="467">
        <f t="shared" si="153"/>
        <v>63.333138749999996</v>
      </c>
      <c r="AL296" s="467">
        <f t="shared" si="154"/>
        <v>0</v>
      </c>
      <c r="AM296" s="467"/>
      <c r="AN296" s="467">
        <f t="shared" si="155"/>
        <v>50.666511</v>
      </c>
      <c r="AO296" s="467">
        <f t="shared" si="156"/>
        <v>0</v>
      </c>
      <c r="AP296" s="467"/>
      <c r="AQ296" s="467">
        <f t="shared" si="157"/>
        <v>44.333197124999998</v>
      </c>
      <c r="AR296" s="467">
        <f t="shared" si="158"/>
        <v>0</v>
      </c>
      <c r="AS296" s="467"/>
      <c r="AT296" s="467">
        <f t="shared" si="159"/>
        <v>37.999883249999996</v>
      </c>
      <c r="AU296" s="467">
        <f t="shared" si="160"/>
        <v>0</v>
      </c>
      <c r="AV296" s="467"/>
      <c r="AW296" s="467"/>
      <c r="AX296" s="467"/>
      <c r="AY296" s="467"/>
      <c r="AZ296" s="467"/>
      <c r="BA296" s="467"/>
      <c r="BB296" s="467"/>
      <c r="BC296" s="467"/>
      <c r="BD296" s="467"/>
      <c r="BE296" s="467"/>
      <c r="BF296" s="467"/>
      <c r="BG296" s="467"/>
      <c r="BH296" s="467"/>
      <c r="BI296" s="467"/>
      <c r="BJ296" s="467"/>
      <c r="BK296" s="467"/>
      <c r="BL296" s="467"/>
      <c r="BM296" s="467"/>
      <c r="BN296" s="467"/>
      <c r="BO296" s="467">
        <f t="shared" si="161"/>
        <v>79.166423437500001</v>
      </c>
      <c r="BP296" s="467">
        <f t="shared" si="162"/>
        <v>0</v>
      </c>
      <c r="BQ296" s="467"/>
      <c r="BR296" s="467">
        <f t="shared" si="163"/>
        <v>63.333138750000003</v>
      </c>
      <c r="BS296" s="467">
        <f t="shared" si="164"/>
        <v>0</v>
      </c>
      <c r="BT296" s="467"/>
      <c r="BU296" s="467">
        <f t="shared" si="165"/>
        <v>55.416496406249998</v>
      </c>
      <c r="BV296" s="467">
        <f t="shared" si="166"/>
        <v>0</v>
      </c>
      <c r="BW296" s="467"/>
      <c r="BX296" s="467">
        <f t="shared" si="167"/>
        <v>47.499854062499999</v>
      </c>
      <c r="BY296" s="467">
        <f t="shared" si="168"/>
        <v>0</v>
      </c>
      <c r="BZ296" s="467"/>
      <c r="CA296" s="467">
        <f t="shared" si="169"/>
        <v>79.166423437500001</v>
      </c>
      <c r="CB296" s="467">
        <f t="shared" si="170"/>
        <v>0</v>
      </c>
      <c r="CC296" s="467"/>
      <c r="CD296" s="467">
        <f t="shared" si="171"/>
        <v>63.333138750000003</v>
      </c>
      <c r="CE296" s="467">
        <f t="shared" si="172"/>
        <v>0</v>
      </c>
      <c r="CF296" s="467"/>
      <c r="CG296" s="467">
        <f t="shared" si="173"/>
        <v>55.416496406249998</v>
      </c>
      <c r="CH296" s="467">
        <f t="shared" si="174"/>
        <v>0</v>
      </c>
      <c r="CI296" s="467"/>
      <c r="CJ296" s="467">
        <f t="shared" si="175"/>
        <v>47.499854062499999</v>
      </c>
      <c r="CK296" s="467">
        <f t="shared" si="176"/>
        <v>0</v>
      </c>
      <c r="CL296" s="467">
        <f t="shared" si="177"/>
        <v>0</v>
      </c>
      <c r="CM296" s="467">
        <f t="shared" si="178"/>
        <v>0</v>
      </c>
      <c r="CN296" s="467">
        <f t="shared" si="179"/>
        <v>0</v>
      </c>
      <c r="CO296" s="462"/>
      <c r="CP296" s="462"/>
      <c r="CQ296" s="457"/>
      <c r="CR296" s="457"/>
      <c r="CS296" s="457"/>
    </row>
    <row r="297" spans="1:97" s="463" customFormat="1" hidden="1">
      <c r="A297" s="469"/>
      <c r="B297" s="465" t="s">
        <v>358</v>
      </c>
      <c r="C297" s="466">
        <v>4.16</v>
      </c>
      <c r="D297" s="467">
        <f t="shared" si="182"/>
        <v>128.83416</v>
      </c>
      <c r="E297" s="467">
        <f t="shared" si="144"/>
        <v>161.0427</v>
      </c>
      <c r="F297" s="467"/>
      <c r="G297" s="467"/>
      <c r="H297" s="467"/>
      <c r="I297" s="467"/>
      <c r="J297" s="467"/>
      <c r="K297" s="467"/>
      <c r="L297" s="467"/>
      <c r="M297" s="467"/>
      <c r="N297" s="467"/>
      <c r="O297" s="467"/>
      <c r="P297" s="467"/>
      <c r="Q297" s="467"/>
      <c r="R297" s="467"/>
      <c r="S297" s="467"/>
      <c r="T297" s="467"/>
      <c r="U297" s="467"/>
      <c r="V297" s="467"/>
      <c r="W297" s="467"/>
      <c r="X297" s="467"/>
      <c r="Y297" s="467">
        <f t="shared" si="145"/>
        <v>64.417079999999999</v>
      </c>
      <c r="Z297" s="467">
        <f t="shared" si="146"/>
        <v>0</v>
      </c>
      <c r="AA297" s="467"/>
      <c r="AB297" s="467">
        <f t="shared" si="147"/>
        <v>51.533664000000002</v>
      </c>
      <c r="AC297" s="467">
        <f t="shared" si="148"/>
        <v>0</v>
      </c>
      <c r="AD297" s="467"/>
      <c r="AE297" s="467">
        <f t="shared" si="149"/>
        <v>45.091955999999996</v>
      </c>
      <c r="AF297" s="467">
        <f t="shared" si="150"/>
        <v>0</v>
      </c>
      <c r="AG297" s="467"/>
      <c r="AH297" s="467">
        <f t="shared" si="151"/>
        <v>38.650247999999998</v>
      </c>
      <c r="AI297" s="467">
        <f t="shared" si="152"/>
        <v>0</v>
      </c>
      <c r="AJ297" s="467"/>
      <c r="AK297" s="467">
        <f t="shared" si="153"/>
        <v>64.417079999999999</v>
      </c>
      <c r="AL297" s="467">
        <f t="shared" si="154"/>
        <v>0</v>
      </c>
      <c r="AM297" s="467"/>
      <c r="AN297" s="467">
        <f t="shared" si="155"/>
        <v>51.533664000000002</v>
      </c>
      <c r="AO297" s="467">
        <f t="shared" si="156"/>
        <v>0</v>
      </c>
      <c r="AP297" s="467"/>
      <c r="AQ297" s="467">
        <f t="shared" si="157"/>
        <v>45.091955999999996</v>
      </c>
      <c r="AR297" s="467">
        <f t="shared" si="158"/>
        <v>0</v>
      </c>
      <c r="AS297" s="467"/>
      <c r="AT297" s="467">
        <f t="shared" si="159"/>
        <v>38.650247999999998</v>
      </c>
      <c r="AU297" s="467">
        <f t="shared" si="160"/>
        <v>0</v>
      </c>
      <c r="AV297" s="467"/>
      <c r="AW297" s="467"/>
      <c r="AX297" s="467"/>
      <c r="AY297" s="467"/>
      <c r="AZ297" s="467"/>
      <c r="BA297" s="467"/>
      <c r="BB297" s="467"/>
      <c r="BC297" s="467"/>
      <c r="BD297" s="467"/>
      <c r="BE297" s="467"/>
      <c r="BF297" s="467"/>
      <c r="BG297" s="467"/>
      <c r="BH297" s="467"/>
      <c r="BI297" s="467"/>
      <c r="BJ297" s="467"/>
      <c r="BK297" s="467"/>
      <c r="BL297" s="467"/>
      <c r="BM297" s="467"/>
      <c r="BN297" s="467"/>
      <c r="BO297" s="467">
        <f t="shared" si="161"/>
        <v>80.521349999999998</v>
      </c>
      <c r="BP297" s="467">
        <f t="shared" si="162"/>
        <v>0</v>
      </c>
      <c r="BQ297" s="467"/>
      <c r="BR297" s="467">
        <f t="shared" si="163"/>
        <v>64.417079999999999</v>
      </c>
      <c r="BS297" s="467">
        <f t="shared" si="164"/>
        <v>0</v>
      </c>
      <c r="BT297" s="467"/>
      <c r="BU297" s="467">
        <f t="shared" si="165"/>
        <v>56.364944999999992</v>
      </c>
      <c r="BV297" s="467">
        <f t="shared" si="166"/>
        <v>0</v>
      </c>
      <c r="BW297" s="467"/>
      <c r="BX297" s="467">
        <f t="shared" si="167"/>
        <v>48.312809999999999</v>
      </c>
      <c r="BY297" s="467">
        <f t="shared" si="168"/>
        <v>0</v>
      </c>
      <c r="BZ297" s="467"/>
      <c r="CA297" s="467">
        <f t="shared" si="169"/>
        <v>80.521349999999998</v>
      </c>
      <c r="CB297" s="467">
        <f t="shared" si="170"/>
        <v>0</v>
      </c>
      <c r="CC297" s="467"/>
      <c r="CD297" s="467">
        <f t="shared" si="171"/>
        <v>64.417079999999999</v>
      </c>
      <c r="CE297" s="467">
        <f t="shared" si="172"/>
        <v>0</v>
      </c>
      <c r="CF297" s="467"/>
      <c r="CG297" s="467">
        <f t="shared" si="173"/>
        <v>56.364944999999992</v>
      </c>
      <c r="CH297" s="467">
        <f t="shared" si="174"/>
        <v>0</v>
      </c>
      <c r="CI297" s="467"/>
      <c r="CJ297" s="467">
        <f t="shared" si="175"/>
        <v>48.312809999999999</v>
      </c>
      <c r="CK297" s="467">
        <f t="shared" si="176"/>
        <v>0</v>
      </c>
      <c r="CL297" s="467">
        <f t="shared" si="177"/>
        <v>0</v>
      </c>
      <c r="CM297" s="467">
        <f t="shared" si="178"/>
        <v>0</v>
      </c>
      <c r="CN297" s="467">
        <f t="shared" si="179"/>
        <v>0</v>
      </c>
      <c r="CO297" s="462"/>
      <c r="CP297" s="462"/>
      <c r="CQ297" s="457"/>
      <c r="CR297" s="457"/>
      <c r="CS297" s="457"/>
    </row>
    <row r="298" spans="1:97" s="463" customFormat="1" hidden="1">
      <c r="A298" s="469"/>
      <c r="B298" s="465" t="s">
        <v>359</v>
      </c>
      <c r="C298" s="466">
        <v>4.2300000000000004</v>
      </c>
      <c r="D298" s="467">
        <f t="shared" si="182"/>
        <v>131.00204250000002</v>
      </c>
      <c r="E298" s="467">
        <f t="shared" si="144"/>
        <v>163.75255312500002</v>
      </c>
      <c r="F298" s="467"/>
      <c r="G298" s="467"/>
      <c r="H298" s="467"/>
      <c r="I298" s="467"/>
      <c r="J298" s="467"/>
      <c r="K298" s="467"/>
      <c r="L298" s="467"/>
      <c r="M298" s="467"/>
      <c r="N298" s="467"/>
      <c r="O298" s="467"/>
      <c r="P298" s="467"/>
      <c r="Q298" s="467"/>
      <c r="R298" s="467"/>
      <c r="S298" s="467"/>
      <c r="T298" s="467"/>
      <c r="U298" s="467"/>
      <c r="V298" s="467"/>
      <c r="W298" s="467"/>
      <c r="X298" s="467"/>
      <c r="Y298" s="467">
        <f t="shared" si="145"/>
        <v>65.501021250000008</v>
      </c>
      <c r="Z298" s="467">
        <f t="shared" si="146"/>
        <v>0</v>
      </c>
      <c r="AA298" s="467"/>
      <c r="AB298" s="467">
        <f t="shared" si="147"/>
        <v>52.400817000000011</v>
      </c>
      <c r="AC298" s="467">
        <f t="shared" si="148"/>
        <v>0</v>
      </c>
      <c r="AD298" s="467"/>
      <c r="AE298" s="467">
        <f t="shared" si="149"/>
        <v>45.850714875000001</v>
      </c>
      <c r="AF298" s="467">
        <f t="shared" si="150"/>
        <v>0</v>
      </c>
      <c r="AG298" s="467"/>
      <c r="AH298" s="467">
        <f t="shared" si="151"/>
        <v>39.300612750000006</v>
      </c>
      <c r="AI298" s="467">
        <f t="shared" si="152"/>
        <v>0</v>
      </c>
      <c r="AJ298" s="467"/>
      <c r="AK298" s="467">
        <f t="shared" si="153"/>
        <v>65.501021250000008</v>
      </c>
      <c r="AL298" s="467">
        <f t="shared" si="154"/>
        <v>0</v>
      </c>
      <c r="AM298" s="467"/>
      <c r="AN298" s="467">
        <f t="shared" si="155"/>
        <v>52.400817000000011</v>
      </c>
      <c r="AO298" s="467">
        <f t="shared" si="156"/>
        <v>0</v>
      </c>
      <c r="AP298" s="467"/>
      <c r="AQ298" s="467">
        <f t="shared" si="157"/>
        <v>45.850714875000001</v>
      </c>
      <c r="AR298" s="467">
        <f t="shared" si="158"/>
        <v>0</v>
      </c>
      <c r="AS298" s="467"/>
      <c r="AT298" s="467">
        <f t="shared" si="159"/>
        <v>39.300612750000006</v>
      </c>
      <c r="AU298" s="467">
        <f t="shared" si="160"/>
        <v>0</v>
      </c>
      <c r="AV298" s="467"/>
      <c r="AW298" s="467"/>
      <c r="AX298" s="467"/>
      <c r="AY298" s="467"/>
      <c r="AZ298" s="467"/>
      <c r="BA298" s="467"/>
      <c r="BB298" s="467"/>
      <c r="BC298" s="467"/>
      <c r="BD298" s="467"/>
      <c r="BE298" s="467"/>
      <c r="BF298" s="467"/>
      <c r="BG298" s="467"/>
      <c r="BH298" s="467"/>
      <c r="BI298" s="467"/>
      <c r="BJ298" s="467"/>
      <c r="BK298" s="467"/>
      <c r="BL298" s="467"/>
      <c r="BM298" s="467"/>
      <c r="BN298" s="467"/>
      <c r="BO298" s="467">
        <f t="shared" si="161"/>
        <v>81.87627656250001</v>
      </c>
      <c r="BP298" s="467">
        <f t="shared" si="162"/>
        <v>0</v>
      </c>
      <c r="BQ298" s="467"/>
      <c r="BR298" s="467">
        <f t="shared" si="163"/>
        <v>65.501021250000008</v>
      </c>
      <c r="BS298" s="467">
        <f t="shared" si="164"/>
        <v>0</v>
      </c>
      <c r="BT298" s="467"/>
      <c r="BU298" s="467">
        <f t="shared" si="165"/>
        <v>57.31339359375</v>
      </c>
      <c r="BV298" s="467">
        <f t="shared" si="166"/>
        <v>0</v>
      </c>
      <c r="BW298" s="467"/>
      <c r="BX298" s="467">
        <f t="shared" si="167"/>
        <v>49.125765937500006</v>
      </c>
      <c r="BY298" s="467">
        <f t="shared" si="168"/>
        <v>0</v>
      </c>
      <c r="BZ298" s="467"/>
      <c r="CA298" s="467">
        <f t="shared" si="169"/>
        <v>81.87627656250001</v>
      </c>
      <c r="CB298" s="467">
        <f t="shared" si="170"/>
        <v>0</v>
      </c>
      <c r="CC298" s="467"/>
      <c r="CD298" s="467">
        <f t="shared" si="171"/>
        <v>65.501021250000008</v>
      </c>
      <c r="CE298" s="467">
        <f t="shared" si="172"/>
        <v>0</v>
      </c>
      <c r="CF298" s="467"/>
      <c r="CG298" s="467">
        <f t="shared" si="173"/>
        <v>57.31339359375</v>
      </c>
      <c r="CH298" s="467">
        <f t="shared" si="174"/>
        <v>0</v>
      </c>
      <c r="CI298" s="467"/>
      <c r="CJ298" s="467">
        <f t="shared" si="175"/>
        <v>49.125765937500006</v>
      </c>
      <c r="CK298" s="467">
        <f t="shared" si="176"/>
        <v>0</v>
      </c>
      <c r="CL298" s="467">
        <f t="shared" si="177"/>
        <v>0</v>
      </c>
      <c r="CM298" s="467">
        <f t="shared" si="178"/>
        <v>0</v>
      </c>
      <c r="CN298" s="467">
        <f t="shared" si="179"/>
        <v>0</v>
      </c>
      <c r="CO298" s="462"/>
      <c r="CP298" s="462"/>
      <c r="CQ298" s="457"/>
      <c r="CR298" s="457"/>
      <c r="CS298" s="457"/>
    </row>
    <row r="299" spans="1:97" s="463" customFormat="1" hidden="1">
      <c r="A299" s="469"/>
      <c r="B299" s="465" t="s">
        <v>360</v>
      </c>
      <c r="C299" s="466">
        <v>4.3</v>
      </c>
      <c r="D299" s="467">
        <f t="shared" si="182"/>
        <v>133.16992499999998</v>
      </c>
      <c r="E299" s="467">
        <f t="shared" si="144"/>
        <v>166.46240624999996</v>
      </c>
      <c r="F299" s="467"/>
      <c r="G299" s="467"/>
      <c r="H299" s="467"/>
      <c r="I299" s="467"/>
      <c r="J299" s="467"/>
      <c r="K299" s="467"/>
      <c r="L299" s="467"/>
      <c r="M299" s="467"/>
      <c r="N299" s="467"/>
      <c r="O299" s="467"/>
      <c r="P299" s="467"/>
      <c r="Q299" s="467"/>
      <c r="R299" s="467"/>
      <c r="S299" s="467"/>
      <c r="T299" s="467"/>
      <c r="U299" s="467"/>
      <c r="V299" s="467"/>
      <c r="W299" s="467"/>
      <c r="X299" s="467"/>
      <c r="Y299" s="467">
        <f t="shared" si="145"/>
        <v>66.584962499999989</v>
      </c>
      <c r="Z299" s="467">
        <f t="shared" si="146"/>
        <v>0</v>
      </c>
      <c r="AA299" s="467"/>
      <c r="AB299" s="467">
        <f t="shared" si="147"/>
        <v>53.267969999999991</v>
      </c>
      <c r="AC299" s="467">
        <f t="shared" si="148"/>
        <v>0</v>
      </c>
      <c r="AD299" s="467"/>
      <c r="AE299" s="467">
        <f t="shared" si="149"/>
        <v>46.609473749999992</v>
      </c>
      <c r="AF299" s="467">
        <f t="shared" si="150"/>
        <v>0</v>
      </c>
      <c r="AG299" s="467"/>
      <c r="AH299" s="467">
        <f t="shared" si="151"/>
        <v>39.950977499999993</v>
      </c>
      <c r="AI299" s="467">
        <f t="shared" si="152"/>
        <v>0</v>
      </c>
      <c r="AJ299" s="467"/>
      <c r="AK299" s="467">
        <f t="shared" si="153"/>
        <v>66.584962499999989</v>
      </c>
      <c r="AL299" s="467">
        <f t="shared" si="154"/>
        <v>0</v>
      </c>
      <c r="AM299" s="467"/>
      <c r="AN299" s="467">
        <f t="shared" si="155"/>
        <v>53.267969999999991</v>
      </c>
      <c r="AO299" s="467">
        <f t="shared" si="156"/>
        <v>0</v>
      </c>
      <c r="AP299" s="467"/>
      <c r="AQ299" s="467">
        <f t="shared" si="157"/>
        <v>46.609473749999992</v>
      </c>
      <c r="AR299" s="467">
        <f t="shared" si="158"/>
        <v>0</v>
      </c>
      <c r="AS299" s="467"/>
      <c r="AT299" s="467">
        <f t="shared" si="159"/>
        <v>39.950977499999993</v>
      </c>
      <c r="AU299" s="467">
        <f t="shared" si="160"/>
        <v>0</v>
      </c>
      <c r="AV299" s="467"/>
      <c r="AW299" s="467"/>
      <c r="AX299" s="467"/>
      <c r="AY299" s="467"/>
      <c r="AZ299" s="467"/>
      <c r="BA299" s="467"/>
      <c r="BB299" s="467"/>
      <c r="BC299" s="467"/>
      <c r="BD299" s="467"/>
      <c r="BE299" s="467"/>
      <c r="BF299" s="467"/>
      <c r="BG299" s="467"/>
      <c r="BH299" s="467"/>
      <c r="BI299" s="467"/>
      <c r="BJ299" s="467"/>
      <c r="BK299" s="467"/>
      <c r="BL299" s="467"/>
      <c r="BM299" s="467"/>
      <c r="BN299" s="467"/>
      <c r="BO299" s="467">
        <f t="shared" si="161"/>
        <v>83.231203124999979</v>
      </c>
      <c r="BP299" s="467">
        <f t="shared" si="162"/>
        <v>0</v>
      </c>
      <c r="BQ299" s="467"/>
      <c r="BR299" s="467">
        <f t="shared" si="163"/>
        <v>66.584962499999989</v>
      </c>
      <c r="BS299" s="467">
        <f t="shared" si="164"/>
        <v>0</v>
      </c>
      <c r="BT299" s="467"/>
      <c r="BU299" s="467">
        <f t="shared" si="165"/>
        <v>58.26184218749998</v>
      </c>
      <c r="BV299" s="467">
        <f t="shared" si="166"/>
        <v>0</v>
      </c>
      <c r="BW299" s="467"/>
      <c r="BX299" s="467">
        <f t="shared" si="167"/>
        <v>49.938721874999985</v>
      </c>
      <c r="BY299" s="467">
        <f t="shared" si="168"/>
        <v>0</v>
      </c>
      <c r="BZ299" s="467"/>
      <c r="CA299" s="467">
        <f t="shared" si="169"/>
        <v>83.231203124999979</v>
      </c>
      <c r="CB299" s="467">
        <f t="shared" si="170"/>
        <v>0</v>
      </c>
      <c r="CC299" s="467"/>
      <c r="CD299" s="467">
        <f t="shared" si="171"/>
        <v>66.584962499999989</v>
      </c>
      <c r="CE299" s="467">
        <f t="shared" si="172"/>
        <v>0</v>
      </c>
      <c r="CF299" s="467"/>
      <c r="CG299" s="467">
        <f t="shared" si="173"/>
        <v>58.26184218749998</v>
      </c>
      <c r="CH299" s="467">
        <f t="shared" si="174"/>
        <v>0</v>
      </c>
      <c r="CI299" s="467"/>
      <c r="CJ299" s="467">
        <f t="shared" si="175"/>
        <v>49.938721874999985</v>
      </c>
      <c r="CK299" s="467">
        <f t="shared" si="176"/>
        <v>0</v>
      </c>
      <c r="CL299" s="467">
        <f t="shared" si="177"/>
        <v>0</v>
      </c>
      <c r="CM299" s="467">
        <f t="shared" si="178"/>
        <v>0</v>
      </c>
      <c r="CN299" s="467">
        <f t="shared" si="179"/>
        <v>0</v>
      </c>
      <c r="CO299" s="462"/>
      <c r="CP299" s="462"/>
      <c r="CQ299" s="457"/>
      <c r="CR299" s="457"/>
      <c r="CS299" s="457"/>
    </row>
    <row r="300" spans="1:97" s="463" customFormat="1" hidden="1">
      <c r="A300" s="469"/>
      <c r="B300" s="465" t="s">
        <v>361</v>
      </c>
      <c r="C300" s="466">
        <v>4.37</v>
      </c>
      <c r="D300" s="467">
        <f t="shared" si="182"/>
        <v>135.3378075</v>
      </c>
      <c r="E300" s="467">
        <f t="shared" si="144"/>
        <v>169.17225937500001</v>
      </c>
      <c r="F300" s="467"/>
      <c r="G300" s="467"/>
      <c r="H300" s="467"/>
      <c r="I300" s="467"/>
      <c r="J300" s="467"/>
      <c r="K300" s="467"/>
      <c r="L300" s="467"/>
      <c r="M300" s="467"/>
      <c r="N300" s="467"/>
      <c r="O300" s="467"/>
      <c r="P300" s="467"/>
      <c r="Q300" s="467"/>
      <c r="R300" s="467"/>
      <c r="S300" s="467"/>
      <c r="T300" s="467"/>
      <c r="U300" s="467"/>
      <c r="V300" s="467"/>
      <c r="W300" s="467"/>
      <c r="X300" s="467"/>
      <c r="Y300" s="467">
        <f t="shared" si="145"/>
        <v>67.668903749999998</v>
      </c>
      <c r="Z300" s="467">
        <f t="shared" si="146"/>
        <v>0</v>
      </c>
      <c r="AA300" s="467"/>
      <c r="AB300" s="467">
        <f t="shared" si="147"/>
        <v>54.135123</v>
      </c>
      <c r="AC300" s="467">
        <f t="shared" si="148"/>
        <v>0</v>
      </c>
      <c r="AD300" s="467"/>
      <c r="AE300" s="467">
        <f t="shared" si="149"/>
        <v>47.368232624999997</v>
      </c>
      <c r="AF300" s="467">
        <f t="shared" si="150"/>
        <v>0</v>
      </c>
      <c r="AG300" s="467"/>
      <c r="AH300" s="467">
        <f t="shared" si="151"/>
        <v>40.601342249999995</v>
      </c>
      <c r="AI300" s="467">
        <f t="shared" si="152"/>
        <v>0</v>
      </c>
      <c r="AJ300" s="467"/>
      <c r="AK300" s="467">
        <f t="shared" si="153"/>
        <v>67.668903749999998</v>
      </c>
      <c r="AL300" s="467">
        <f t="shared" si="154"/>
        <v>0</v>
      </c>
      <c r="AM300" s="467"/>
      <c r="AN300" s="467">
        <f t="shared" si="155"/>
        <v>54.135123</v>
      </c>
      <c r="AO300" s="467">
        <f t="shared" si="156"/>
        <v>0</v>
      </c>
      <c r="AP300" s="467"/>
      <c r="AQ300" s="467">
        <f t="shared" si="157"/>
        <v>47.368232624999997</v>
      </c>
      <c r="AR300" s="467">
        <f t="shared" si="158"/>
        <v>0</v>
      </c>
      <c r="AS300" s="467"/>
      <c r="AT300" s="467">
        <f t="shared" si="159"/>
        <v>40.601342249999995</v>
      </c>
      <c r="AU300" s="467">
        <f t="shared" si="160"/>
        <v>0</v>
      </c>
      <c r="AV300" s="467"/>
      <c r="AW300" s="467"/>
      <c r="AX300" s="467"/>
      <c r="AY300" s="467"/>
      <c r="AZ300" s="467"/>
      <c r="BA300" s="467"/>
      <c r="BB300" s="467"/>
      <c r="BC300" s="467"/>
      <c r="BD300" s="467"/>
      <c r="BE300" s="467"/>
      <c r="BF300" s="467"/>
      <c r="BG300" s="467"/>
      <c r="BH300" s="467"/>
      <c r="BI300" s="467"/>
      <c r="BJ300" s="467"/>
      <c r="BK300" s="467"/>
      <c r="BL300" s="467"/>
      <c r="BM300" s="467"/>
      <c r="BN300" s="467"/>
      <c r="BO300" s="467">
        <f t="shared" si="161"/>
        <v>84.586129687500005</v>
      </c>
      <c r="BP300" s="467">
        <f t="shared" si="162"/>
        <v>0</v>
      </c>
      <c r="BQ300" s="467"/>
      <c r="BR300" s="467">
        <f t="shared" si="163"/>
        <v>67.668903750000013</v>
      </c>
      <c r="BS300" s="467">
        <f t="shared" si="164"/>
        <v>0</v>
      </c>
      <c r="BT300" s="467"/>
      <c r="BU300" s="467">
        <f t="shared" si="165"/>
        <v>59.210290781250002</v>
      </c>
      <c r="BV300" s="467">
        <f t="shared" si="166"/>
        <v>0</v>
      </c>
      <c r="BW300" s="467"/>
      <c r="BX300" s="467">
        <f t="shared" si="167"/>
        <v>50.751677812499999</v>
      </c>
      <c r="BY300" s="467">
        <f t="shared" si="168"/>
        <v>0</v>
      </c>
      <c r="BZ300" s="467"/>
      <c r="CA300" s="467">
        <f t="shared" si="169"/>
        <v>84.586129687500005</v>
      </c>
      <c r="CB300" s="467">
        <f t="shared" si="170"/>
        <v>0</v>
      </c>
      <c r="CC300" s="467"/>
      <c r="CD300" s="467">
        <f t="shared" si="171"/>
        <v>67.668903750000013</v>
      </c>
      <c r="CE300" s="467">
        <f t="shared" si="172"/>
        <v>0</v>
      </c>
      <c r="CF300" s="467"/>
      <c r="CG300" s="467">
        <f t="shared" si="173"/>
        <v>59.210290781250002</v>
      </c>
      <c r="CH300" s="467">
        <f t="shared" si="174"/>
        <v>0</v>
      </c>
      <c r="CI300" s="467"/>
      <c r="CJ300" s="467">
        <f t="shared" si="175"/>
        <v>50.751677812499999</v>
      </c>
      <c r="CK300" s="467">
        <f t="shared" si="176"/>
        <v>0</v>
      </c>
      <c r="CL300" s="467">
        <f t="shared" si="177"/>
        <v>0</v>
      </c>
      <c r="CM300" s="467">
        <f t="shared" si="178"/>
        <v>0</v>
      </c>
      <c r="CN300" s="467">
        <f t="shared" si="179"/>
        <v>0</v>
      </c>
      <c r="CO300" s="462"/>
      <c r="CP300" s="462"/>
      <c r="CQ300" s="457"/>
      <c r="CR300" s="457"/>
      <c r="CS300" s="457"/>
    </row>
    <row r="301" spans="1:97" s="463" customFormat="1" hidden="1">
      <c r="A301" s="469"/>
      <c r="B301" s="465" t="s">
        <v>345</v>
      </c>
      <c r="C301" s="466">
        <v>4.4400000000000004</v>
      </c>
      <c r="D301" s="467">
        <f t="shared" si="182"/>
        <v>137.50569000000002</v>
      </c>
      <c r="E301" s="467">
        <f t="shared" ref="E301:E364" si="183">D301*1.25</f>
        <v>171.88211250000001</v>
      </c>
      <c r="F301" s="467"/>
      <c r="G301" s="467"/>
      <c r="H301" s="467"/>
      <c r="I301" s="467"/>
      <c r="J301" s="467"/>
      <c r="K301" s="467"/>
      <c r="L301" s="467"/>
      <c r="M301" s="467"/>
      <c r="N301" s="467"/>
      <c r="O301" s="467"/>
      <c r="P301" s="467"/>
      <c r="Q301" s="467"/>
      <c r="R301" s="467"/>
      <c r="S301" s="467"/>
      <c r="T301" s="467"/>
      <c r="U301" s="467"/>
      <c r="V301" s="467"/>
      <c r="W301" s="467"/>
      <c r="X301" s="467"/>
      <c r="Y301" s="467">
        <f t="shared" ref="Y301:Y364" si="184">D301*50%</f>
        <v>68.752845000000008</v>
      </c>
      <c r="Z301" s="467">
        <f t="shared" ref="Z301:Z364" si="185">X301*Y301</f>
        <v>0</v>
      </c>
      <c r="AA301" s="467"/>
      <c r="AB301" s="467">
        <f t="shared" ref="AB301:AB364" si="186">D301*40%</f>
        <v>55.002276000000009</v>
      </c>
      <c r="AC301" s="467">
        <f t="shared" ref="AC301:AC364" si="187">AA301*AB301</f>
        <v>0</v>
      </c>
      <c r="AD301" s="467"/>
      <c r="AE301" s="467">
        <f t="shared" ref="AE301:AE364" si="188">D301*35%</f>
        <v>48.126991500000003</v>
      </c>
      <c r="AF301" s="467">
        <f t="shared" ref="AF301:AF364" si="189">AD301*AE301</f>
        <v>0</v>
      </c>
      <c r="AG301" s="467"/>
      <c r="AH301" s="467">
        <f t="shared" ref="AH301:AH364" si="190">D301*30%</f>
        <v>41.251707000000003</v>
      </c>
      <c r="AI301" s="467">
        <f t="shared" ref="AI301:AI364" si="191">AG301*AH301</f>
        <v>0</v>
      </c>
      <c r="AJ301" s="467"/>
      <c r="AK301" s="467">
        <f t="shared" ref="AK301:AK364" si="192">+Y301</f>
        <v>68.752845000000008</v>
      </c>
      <c r="AL301" s="467">
        <f t="shared" ref="AL301:AL364" si="193">AJ301*AK301</f>
        <v>0</v>
      </c>
      <c r="AM301" s="467"/>
      <c r="AN301" s="467">
        <f t="shared" ref="AN301:AN364" si="194">+AB301</f>
        <v>55.002276000000009</v>
      </c>
      <c r="AO301" s="467">
        <f t="shared" ref="AO301:AO364" si="195">AM301*AN301</f>
        <v>0</v>
      </c>
      <c r="AP301" s="467"/>
      <c r="AQ301" s="467">
        <f t="shared" ref="AQ301:AQ364" si="196">+AE301</f>
        <v>48.126991500000003</v>
      </c>
      <c r="AR301" s="467">
        <f t="shared" ref="AR301:AR364" si="197">AP301*AQ301</f>
        <v>0</v>
      </c>
      <c r="AS301" s="467"/>
      <c r="AT301" s="467">
        <f t="shared" ref="AT301:AT364" si="198">+AH301</f>
        <v>41.251707000000003</v>
      </c>
      <c r="AU301" s="467">
        <f t="shared" ref="AU301:AU364" si="199">AS301*AT301</f>
        <v>0</v>
      </c>
      <c r="AV301" s="467"/>
      <c r="AW301" s="467"/>
      <c r="AX301" s="467"/>
      <c r="AY301" s="467"/>
      <c r="AZ301" s="467"/>
      <c r="BA301" s="467"/>
      <c r="BB301" s="467"/>
      <c r="BC301" s="467"/>
      <c r="BD301" s="467"/>
      <c r="BE301" s="467"/>
      <c r="BF301" s="467"/>
      <c r="BG301" s="467"/>
      <c r="BH301" s="467"/>
      <c r="BI301" s="467"/>
      <c r="BJ301" s="467"/>
      <c r="BK301" s="467"/>
      <c r="BL301" s="467"/>
      <c r="BM301" s="467"/>
      <c r="BN301" s="467"/>
      <c r="BO301" s="467">
        <f t="shared" ref="BO301:BO364" si="200">E301*50%</f>
        <v>85.941056250000003</v>
      </c>
      <c r="BP301" s="467">
        <f t="shared" ref="BP301:BP364" si="201">BN301*BO301</f>
        <v>0</v>
      </c>
      <c r="BQ301" s="467"/>
      <c r="BR301" s="467">
        <f t="shared" ref="BR301:BR364" si="202">E301*40%</f>
        <v>68.752845000000008</v>
      </c>
      <c r="BS301" s="467">
        <f t="shared" ref="BS301:BS364" si="203">BQ301*BR301</f>
        <v>0</v>
      </c>
      <c r="BT301" s="467"/>
      <c r="BU301" s="467">
        <f t="shared" ref="BU301:BU364" si="204">E301*35%</f>
        <v>60.158739374999996</v>
      </c>
      <c r="BV301" s="467">
        <f t="shared" ref="BV301:BV364" si="205">BT301*BU301</f>
        <v>0</v>
      </c>
      <c r="BW301" s="467"/>
      <c r="BX301" s="467">
        <f t="shared" ref="BX301:BX364" si="206">E301*30%</f>
        <v>51.564633749999999</v>
      </c>
      <c r="BY301" s="467">
        <f t="shared" ref="BY301:BY364" si="207">BW301*BX301</f>
        <v>0</v>
      </c>
      <c r="BZ301" s="467"/>
      <c r="CA301" s="467">
        <f t="shared" ref="CA301:CA364" si="208">+BO301</f>
        <v>85.941056250000003</v>
      </c>
      <c r="CB301" s="467">
        <f t="shared" ref="CB301:CB364" si="209">BZ301*CA301</f>
        <v>0</v>
      </c>
      <c r="CC301" s="467"/>
      <c r="CD301" s="467">
        <f t="shared" ref="CD301:CD364" si="210">+BR301</f>
        <v>68.752845000000008</v>
      </c>
      <c r="CE301" s="467">
        <f t="shared" ref="CE301:CE364" si="211">CC301*CD301</f>
        <v>0</v>
      </c>
      <c r="CF301" s="467"/>
      <c r="CG301" s="467">
        <f t="shared" ref="CG301:CG364" si="212">+BU301</f>
        <v>60.158739374999996</v>
      </c>
      <c r="CH301" s="467">
        <f t="shared" ref="CH301:CH364" si="213">CF301*CG301</f>
        <v>0</v>
      </c>
      <c r="CI301" s="467"/>
      <c r="CJ301" s="467">
        <f t="shared" ref="CJ301:CJ364" si="214">+BX301</f>
        <v>51.564633749999999</v>
      </c>
      <c r="CK301" s="467">
        <f t="shared" ref="CK301:CK364" si="215">CI301*CJ301</f>
        <v>0</v>
      </c>
      <c r="CL301" s="467">
        <f t="shared" ref="CL301:CL364" si="216">+H301+K301+N301+Z301+AC301+AF301+AI301+AX301+BA301+BD301+BP301+BS301+BV301+BY301</f>
        <v>0</v>
      </c>
      <c r="CM301" s="467">
        <f t="shared" ref="CM301:CM364" si="217">+Q301+T301+W301+AL301+AO301+AR301+AU301+BG301+BJ301+BM301+CB301+CE301+CH301+CK301</f>
        <v>0</v>
      </c>
      <c r="CN301" s="467">
        <f t="shared" ref="CN301:CN364" si="218">CL301*12+CM301*4</f>
        <v>0</v>
      </c>
      <c r="CO301" s="462"/>
      <c r="CP301" s="462"/>
      <c r="CQ301" s="457"/>
      <c r="CR301" s="457"/>
      <c r="CS301" s="457"/>
    </row>
    <row r="302" spans="1:97" s="463" customFormat="1" hidden="1">
      <c r="A302" s="480"/>
      <c r="B302" s="465" t="s">
        <v>362</v>
      </c>
      <c r="C302" s="466">
        <v>4.51</v>
      </c>
      <c r="D302" s="467">
        <f t="shared" si="182"/>
        <v>139.67357250000001</v>
      </c>
      <c r="E302" s="467">
        <f t="shared" si="183"/>
        <v>174.591965625</v>
      </c>
      <c r="F302" s="467"/>
      <c r="G302" s="467"/>
      <c r="H302" s="467"/>
      <c r="I302" s="467"/>
      <c r="J302" s="467"/>
      <c r="K302" s="467"/>
      <c r="L302" s="467"/>
      <c r="M302" s="467"/>
      <c r="N302" s="467"/>
      <c r="O302" s="467"/>
      <c r="P302" s="467"/>
      <c r="Q302" s="467"/>
      <c r="R302" s="467"/>
      <c r="S302" s="467"/>
      <c r="T302" s="467"/>
      <c r="U302" s="467"/>
      <c r="V302" s="467"/>
      <c r="W302" s="467"/>
      <c r="X302" s="467"/>
      <c r="Y302" s="467">
        <f t="shared" si="184"/>
        <v>69.836786250000003</v>
      </c>
      <c r="Z302" s="467">
        <f t="shared" si="185"/>
        <v>0</v>
      </c>
      <c r="AA302" s="467"/>
      <c r="AB302" s="467">
        <f t="shared" si="186"/>
        <v>55.869429000000004</v>
      </c>
      <c r="AC302" s="467">
        <f t="shared" si="187"/>
        <v>0</v>
      </c>
      <c r="AD302" s="467"/>
      <c r="AE302" s="467">
        <f t="shared" si="188"/>
        <v>48.885750375000001</v>
      </c>
      <c r="AF302" s="467">
        <f t="shared" si="189"/>
        <v>0</v>
      </c>
      <c r="AG302" s="467"/>
      <c r="AH302" s="467">
        <f t="shared" si="190"/>
        <v>41.902071749999998</v>
      </c>
      <c r="AI302" s="467">
        <f t="shared" si="191"/>
        <v>0</v>
      </c>
      <c r="AJ302" s="467"/>
      <c r="AK302" s="467">
        <f t="shared" si="192"/>
        <v>69.836786250000003</v>
      </c>
      <c r="AL302" s="467">
        <f t="shared" si="193"/>
        <v>0</v>
      </c>
      <c r="AM302" s="467"/>
      <c r="AN302" s="467">
        <f t="shared" si="194"/>
        <v>55.869429000000004</v>
      </c>
      <c r="AO302" s="467">
        <f t="shared" si="195"/>
        <v>0</v>
      </c>
      <c r="AP302" s="467"/>
      <c r="AQ302" s="467">
        <f t="shared" si="196"/>
        <v>48.885750375000001</v>
      </c>
      <c r="AR302" s="467">
        <f t="shared" si="197"/>
        <v>0</v>
      </c>
      <c r="AS302" s="467"/>
      <c r="AT302" s="467">
        <f t="shared" si="198"/>
        <v>41.902071749999998</v>
      </c>
      <c r="AU302" s="467">
        <f t="shared" si="199"/>
        <v>0</v>
      </c>
      <c r="AV302" s="467"/>
      <c r="AW302" s="467"/>
      <c r="AX302" s="467"/>
      <c r="AY302" s="467"/>
      <c r="AZ302" s="467"/>
      <c r="BA302" s="467"/>
      <c r="BB302" s="467"/>
      <c r="BC302" s="467"/>
      <c r="BD302" s="467"/>
      <c r="BE302" s="467"/>
      <c r="BF302" s="467"/>
      <c r="BG302" s="467"/>
      <c r="BH302" s="467"/>
      <c r="BI302" s="467"/>
      <c r="BJ302" s="467"/>
      <c r="BK302" s="467"/>
      <c r="BL302" s="467"/>
      <c r="BM302" s="467"/>
      <c r="BN302" s="467"/>
      <c r="BO302" s="467">
        <f t="shared" si="200"/>
        <v>87.2959828125</v>
      </c>
      <c r="BP302" s="467">
        <f t="shared" si="201"/>
        <v>0</v>
      </c>
      <c r="BQ302" s="467"/>
      <c r="BR302" s="467">
        <f t="shared" si="202"/>
        <v>69.836786250000003</v>
      </c>
      <c r="BS302" s="467">
        <f t="shared" si="203"/>
        <v>0</v>
      </c>
      <c r="BT302" s="467"/>
      <c r="BU302" s="467">
        <f t="shared" si="204"/>
        <v>61.107187968749997</v>
      </c>
      <c r="BV302" s="467">
        <f t="shared" si="205"/>
        <v>0</v>
      </c>
      <c r="BW302" s="467"/>
      <c r="BX302" s="467">
        <f t="shared" si="206"/>
        <v>52.377589687499999</v>
      </c>
      <c r="BY302" s="467">
        <f t="shared" si="207"/>
        <v>0</v>
      </c>
      <c r="BZ302" s="467"/>
      <c r="CA302" s="467">
        <f t="shared" si="208"/>
        <v>87.2959828125</v>
      </c>
      <c r="CB302" s="467">
        <f t="shared" si="209"/>
        <v>0</v>
      </c>
      <c r="CC302" s="467"/>
      <c r="CD302" s="467">
        <f t="shared" si="210"/>
        <v>69.836786250000003</v>
      </c>
      <c r="CE302" s="467">
        <f t="shared" si="211"/>
        <v>0</v>
      </c>
      <c r="CF302" s="467"/>
      <c r="CG302" s="467">
        <f t="shared" si="212"/>
        <v>61.107187968749997</v>
      </c>
      <c r="CH302" s="467">
        <f t="shared" si="213"/>
        <v>0</v>
      </c>
      <c r="CI302" s="467"/>
      <c r="CJ302" s="467">
        <f t="shared" si="214"/>
        <v>52.377589687499999</v>
      </c>
      <c r="CK302" s="467">
        <f t="shared" si="215"/>
        <v>0</v>
      </c>
      <c r="CL302" s="467">
        <f t="shared" si="216"/>
        <v>0</v>
      </c>
      <c r="CM302" s="467">
        <f t="shared" si="217"/>
        <v>0</v>
      </c>
      <c r="CN302" s="467">
        <f t="shared" si="218"/>
        <v>0</v>
      </c>
      <c r="CO302" s="462"/>
      <c r="CP302" s="462"/>
      <c r="CQ302" s="457"/>
      <c r="CR302" s="457"/>
      <c r="CS302" s="457"/>
    </row>
    <row r="303" spans="1:97" s="463" customFormat="1" hidden="1">
      <c r="A303" s="464"/>
      <c r="B303" s="465" t="s">
        <v>353</v>
      </c>
      <c r="C303" s="466">
        <v>3.82</v>
      </c>
      <c r="D303" s="467">
        <f t="shared" si="182"/>
        <v>118.30444499999999</v>
      </c>
      <c r="E303" s="467">
        <f t="shared" si="183"/>
        <v>147.88055624999998</v>
      </c>
      <c r="F303" s="467"/>
      <c r="G303" s="467"/>
      <c r="H303" s="467"/>
      <c r="I303" s="467"/>
      <c r="J303" s="467"/>
      <c r="K303" s="467"/>
      <c r="L303" s="467"/>
      <c r="M303" s="467"/>
      <c r="N303" s="467"/>
      <c r="O303" s="467"/>
      <c r="P303" s="467"/>
      <c r="Q303" s="467"/>
      <c r="R303" s="467"/>
      <c r="S303" s="467"/>
      <c r="T303" s="467"/>
      <c r="U303" s="467"/>
      <c r="V303" s="467"/>
      <c r="W303" s="467"/>
      <c r="X303" s="467"/>
      <c r="Y303" s="467">
        <f t="shared" si="184"/>
        <v>59.152222499999993</v>
      </c>
      <c r="Z303" s="467">
        <f t="shared" si="185"/>
        <v>0</v>
      </c>
      <c r="AA303" s="467"/>
      <c r="AB303" s="467">
        <f t="shared" si="186"/>
        <v>47.321777999999995</v>
      </c>
      <c r="AC303" s="467">
        <f t="shared" si="187"/>
        <v>0</v>
      </c>
      <c r="AD303" s="467"/>
      <c r="AE303" s="467">
        <f t="shared" si="188"/>
        <v>41.406555749999995</v>
      </c>
      <c r="AF303" s="467">
        <f t="shared" si="189"/>
        <v>0</v>
      </c>
      <c r="AG303" s="467"/>
      <c r="AH303" s="467">
        <f t="shared" si="190"/>
        <v>35.491333499999996</v>
      </c>
      <c r="AI303" s="467">
        <f t="shared" si="191"/>
        <v>0</v>
      </c>
      <c r="AJ303" s="467"/>
      <c r="AK303" s="467">
        <f t="shared" si="192"/>
        <v>59.152222499999993</v>
      </c>
      <c r="AL303" s="467">
        <f t="shared" si="193"/>
        <v>0</v>
      </c>
      <c r="AM303" s="467"/>
      <c r="AN303" s="467">
        <f t="shared" si="194"/>
        <v>47.321777999999995</v>
      </c>
      <c r="AO303" s="467">
        <f t="shared" si="195"/>
        <v>0</v>
      </c>
      <c r="AP303" s="467"/>
      <c r="AQ303" s="467">
        <f t="shared" si="196"/>
        <v>41.406555749999995</v>
      </c>
      <c r="AR303" s="467">
        <f t="shared" si="197"/>
        <v>0</v>
      </c>
      <c r="AS303" s="467"/>
      <c r="AT303" s="467">
        <f t="shared" si="198"/>
        <v>35.491333499999996</v>
      </c>
      <c r="AU303" s="467">
        <f t="shared" si="199"/>
        <v>0</v>
      </c>
      <c r="AV303" s="467"/>
      <c r="AW303" s="467"/>
      <c r="AX303" s="467"/>
      <c r="AY303" s="467"/>
      <c r="AZ303" s="467"/>
      <c r="BA303" s="467"/>
      <c r="BB303" s="467"/>
      <c r="BC303" s="467"/>
      <c r="BD303" s="467"/>
      <c r="BE303" s="467"/>
      <c r="BF303" s="467"/>
      <c r="BG303" s="467"/>
      <c r="BH303" s="467"/>
      <c r="BI303" s="467"/>
      <c r="BJ303" s="467"/>
      <c r="BK303" s="467"/>
      <c r="BL303" s="467"/>
      <c r="BM303" s="467"/>
      <c r="BN303" s="467"/>
      <c r="BO303" s="467">
        <f t="shared" si="200"/>
        <v>73.940278124999992</v>
      </c>
      <c r="BP303" s="467">
        <f t="shared" si="201"/>
        <v>0</v>
      </c>
      <c r="BQ303" s="467"/>
      <c r="BR303" s="467">
        <f t="shared" si="202"/>
        <v>59.152222499999993</v>
      </c>
      <c r="BS303" s="467">
        <f t="shared" si="203"/>
        <v>0</v>
      </c>
      <c r="BT303" s="467"/>
      <c r="BU303" s="467">
        <f t="shared" si="204"/>
        <v>51.758194687499994</v>
      </c>
      <c r="BV303" s="467">
        <f t="shared" si="205"/>
        <v>0</v>
      </c>
      <c r="BW303" s="467"/>
      <c r="BX303" s="467">
        <f t="shared" si="206"/>
        <v>44.364166874999995</v>
      </c>
      <c r="BY303" s="467">
        <f t="shared" si="207"/>
        <v>0</v>
      </c>
      <c r="BZ303" s="467"/>
      <c r="CA303" s="467">
        <f t="shared" si="208"/>
        <v>73.940278124999992</v>
      </c>
      <c r="CB303" s="467">
        <f t="shared" si="209"/>
        <v>0</v>
      </c>
      <c r="CC303" s="467"/>
      <c r="CD303" s="467">
        <f t="shared" si="210"/>
        <v>59.152222499999993</v>
      </c>
      <c r="CE303" s="467">
        <f t="shared" si="211"/>
        <v>0</v>
      </c>
      <c r="CF303" s="467"/>
      <c r="CG303" s="467">
        <f t="shared" si="212"/>
        <v>51.758194687499994</v>
      </c>
      <c r="CH303" s="467">
        <f t="shared" si="213"/>
        <v>0</v>
      </c>
      <c r="CI303" s="467"/>
      <c r="CJ303" s="467">
        <f t="shared" si="214"/>
        <v>44.364166874999995</v>
      </c>
      <c r="CK303" s="467">
        <f t="shared" si="215"/>
        <v>0</v>
      </c>
      <c r="CL303" s="467">
        <f t="shared" si="216"/>
        <v>0</v>
      </c>
      <c r="CM303" s="467">
        <f t="shared" si="217"/>
        <v>0</v>
      </c>
      <c r="CN303" s="467">
        <f t="shared" si="218"/>
        <v>0</v>
      </c>
      <c r="CO303" s="462"/>
      <c r="CP303" s="462"/>
      <c r="CQ303" s="457"/>
      <c r="CR303" s="457"/>
      <c r="CS303" s="457"/>
    </row>
    <row r="304" spans="1:97" s="463" customFormat="1" hidden="1">
      <c r="A304" s="469"/>
      <c r="B304" s="465" t="s">
        <v>354</v>
      </c>
      <c r="C304" s="466">
        <v>3.88</v>
      </c>
      <c r="D304" s="467">
        <f t="shared" si="182"/>
        <v>120.16263000000001</v>
      </c>
      <c r="E304" s="467">
        <f t="shared" si="183"/>
        <v>150.20328750000002</v>
      </c>
      <c r="F304" s="467"/>
      <c r="G304" s="467"/>
      <c r="H304" s="467"/>
      <c r="I304" s="467"/>
      <c r="J304" s="467"/>
      <c r="K304" s="467"/>
      <c r="L304" s="467"/>
      <c r="M304" s="467"/>
      <c r="N304" s="467"/>
      <c r="O304" s="467"/>
      <c r="P304" s="467"/>
      <c r="Q304" s="467"/>
      <c r="R304" s="467"/>
      <c r="S304" s="467"/>
      <c r="T304" s="467"/>
      <c r="U304" s="467"/>
      <c r="V304" s="467"/>
      <c r="W304" s="467"/>
      <c r="X304" s="467"/>
      <c r="Y304" s="467">
        <f t="shared" si="184"/>
        <v>60.081315000000004</v>
      </c>
      <c r="Z304" s="467">
        <f t="shared" si="185"/>
        <v>0</v>
      </c>
      <c r="AA304" s="467"/>
      <c r="AB304" s="467">
        <f t="shared" si="186"/>
        <v>48.065052000000009</v>
      </c>
      <c r="AC304" s="467">
        <f t="shared" si="187"/>
        <v>0</v>
      </c>
      <c r="AD304" s="467"/>
      <c r="AE304" s="467">
        <f t="shared" si="188"/>
        <v>42.056920499999997</v>
      </c>
      <c r="AF304" s="467">
        <f t="shared" si="189"/>
        <v>0</v>
      </c>
      <c r="AG304" s="467"/>
      <c r="AH304" s="467">
        <f t="shared" si="190"/>
        <v>36.048788999999999</v>
      </c>
      <c r="AI304" s="467">
        <f t="shared" si="191"/>
        <v>0</v>
      </c>
      <c r="AJ304" s="467"/>
      <c r="AK304" s="467">
        <f t="shared" si="192"/>
        <v>60.081315000000004</v>
      </c>
      <c r="AL304" s="467">
        <f t="shared" si="193"/>
        <v>0</v>
      </c>
      <c r="AM304" s="467"/>
      <c r="AN304" s="467">
        <f t="shared" si="194"/>
        <v>48.065052000000009</v>
      </c>
      <c r="AO304" s="467">
        <f t="shared" si="195"/>
        <v>0</v>
      </c>
      <c r="AP304" s="467"/>
      <c r="AQ304" s="467">
        <f t="shared" si="196"/>
        <v>42.056920499999997</v>
      </c>
      <c r="AR304" s="467">
        <f t="shared" si="197"/>
        <v>0</v>
      </c>
      <c r="AS304" s="467"/>
      <c r="AT304" s="467">
        <f t="shared" si="198"/>
        <v>36.048788999999999</v>
      </c>
      <c r="AU304" s="467">
        <f t="shared" si="199"/>
        <v>0</v>
      </c>
      <c r="AV304" s="467"/>
      <c r="AW304" s="467"/>
      <c r="AX304" s="467"/>
      <c r="AY304" s="467"/>
      <c r="AZ304" s="467"/>
      <c r="BA304" s="467"/>
      <c r="BB304" s="467"/>
      <c r="BC304" s="467"/>
      <c r="BD304" s="467"/>
      <c r="BE304" s="467"/>
      <c r="BF304" s="467"/>
      <c r="BG304" s="467"/>
      <c r="BH304" s="467"/>
      <c r="BI304" s="467"/>
      <c r="BJ304" s="467"/>
      <c r="BK304" s="467"/>
      <c r="BL304" s="467"/>
      <c r="BM304" s="467"/>
      <c r="BN304" s="467"/>
      <c r="BO304" s="467">
        <f t="shared" si="200"/>
        <v>75.101643750000008</v>
      </c>
      <c r="BP304" s="467">
        <f t="shared" si="201"/>
        <v>0</v>
      </c>
      <c r="BQ304" s="467"/>
      <c r="BR304" s="467">
        <f t="shared" si="202"/>
        <v>60.081315000000011</v>
      </c>
      <c r="BS304" s="467">
        <f t="shared" si="203"/>
        <v>0</v>
      </c>
      <c r="BT304" s="467"/>
      <c r="BU304" s="467">
        <f t="shared" si="204"/>
        <v>52.571150625000001</v>
      </c>
      <c r="BV304" s="467">
        <f t="shared" si="205"/>
        <v>0</v>
      </c>
      <c r="BW304" s="467"/>
      <c r="BX304" s="467">
        <f t="shared" si="206"/>
        <v>45.060986250000006</v>
      </c>
      <c r="BY304" s="467">
        <f t="shared" si="207"/>
        <v>0</v>
      </c>
      <c r="BZ304" s="467"/>
      <c r="CA304" s="467">
        <f t="shared" si="208"/>
        <v>75.101643750000008</v>
      </c>
      <c r="CB304" s="467">
        <f t="shared" si="209"/>
        <v>0</v>
      </c>
      <c r="CC304" s="467"/>
      <c r="CD304" s="467">
        <f t="shared" si="210"/>
        <v>60.081315000000011</v>
      </c>
      <c r="CE304" s="467">
        <f t="shared" si="211"/>
        <v>0</v>
      </c>
      <c r="CF304" s="467"/>
      <c r="CG304" s="467">
        <f t="shared" si="212"/>
        <v>52.571150625000001</v>
      </c>
      <c r="CH304" s="467">
        <f t="shared" si="213"/>
        <v>0</v>
      </c>
      <c r="CI304" s="467"/>
      <c r="CJ304" s="467">
        <f t="shared" si="214"/>
        <v>45.060986250000006</v>
      </c>
      <c r="CK304" s="467">
        <f t="shared" si="215"/>
        <v>0</v>
      </c>
      <c r="CL304" s="467">
        <f t="shared" si="216"/>
        <v>0</v>
      </c>
      <c r="CM304" s="467">
        <f t="shared" si="217"/>
        <v>0</v>
      </c>
      <c r="CN304" s="467">
        <f t="shared" si="218"/>
        <v>0</v>
      </c>
      <c r="CO304" s="462"/>
      <c r="CP304" s="462"/>
      <c r="CQ304" s="457"/>
      <c r="CR304" s="457"/>
      <c r="CS304" s="457"/>
    </row>
    <row r="305" spans="1:97" s="463" customFormat="1" hidden="1">
      <c r="A305" s="469"/>
      <c r="B305" s="465" t="s">
        <v>355</v>
      </c>
      <c r="C305" s="466">
        <v>3.94</v>
      </c>
      <c r="D305" s="467">
        <f t="shared" si="182"/>
        <v>122.02081499999998</v>
      </c>
      <c r="E305" s="467">
        <f t="shared" si="183"/>
        <v>152.52601874999999</v>
      </c>
      <c r="F305" s="467"/>
      <c r="G305" s="467"/>
      <c r="H305" s="467"/>
      <c r="I305" s="467"/>
      <c r="J305" s="467"/>
      <c r="K305" s="467"/>
      <c r="L305" s="467"/>
      <c r="M305" s="467"/>
      <c r="N305" s="467"/>
      <c r="O305" s="467"/>
      <c r="P305" s="467"/>
      <c r="Q305" s="467"/>
      <c r="R305" s="467"/>
      <c r="S305" s="467"/>
      <c r="T305" s="467"/>
      <c r="U305" s="467"/>
      <c r="V305" s="467"/>
      <c r="W305" s="467"/>
      <c r="X305" s="467"/>
      <c r="Y305" s="467">
        <f t="shared" si="184"/>
        <v>61.010407499999992</v>
      </c>
      <c r="Z305" s="467">
        <f t="shared" si="185"/>
        <v>0</v>
      </c>
      <c r="AA305" s="467"/>
      <c r="AB305" s="467">
        <f t="shared" si="186"/>
        <v>48.808325999999994</v>
      </c>
      <c r="AC305" s="467">
        <f t="shared" si="187"/>
        <v>0</v>
      </c>
      <c r="AD305" s="467"/>
      <c r="AE305" s="467">
        <f t="shared" si="188"/>
        <v>42.707285249999991</v>
      </c>
      <c r="AF305" s="467">
        <f t="shared" si="189"/>
        <v>0</v>
      </c>
      <c r="AG305" s="467"/>
      <c r="AH305" s="467">
        <f t="shared" si="190"/>
        <v>36.606244499999995</v>
      </c>
      <c r="AI305" s="467">
        <f t="shared" si="191"/>
        <v>0</v>
      </c>
      <c r="AJ305" s="467"/>
      <c r="AK305" s="467">
        <f t="shared" si="192"/>
        <v>61.010407499999992</v>
      </c>
      <c r="AL305" s="467">
        <f t="shared" si="193"/>
        <v>0</v>
      </c>
      <c r="AM305" s="467"/>
      <c r="AN305" s="467">
        <f t="shared" si="194"/>
        <v>48.808325999999994</v>
      </c>
      <c r="AO305" s="467">
        <f t="shared" si="195"/>
        <v>0</v>
      </c>
      <c r="AP305" s="467"/>
      <c r="AQ305" s="467">
        <f t="shared" si="196"/>
        <v>42.707285249999991</v>
      </c>
      <c r="AR305" s="467">
        <f t="shared" si="197"/>
        <v>0</v>
      </c>
      <c r="AS305" s="467"/>
      <c r="AT305" s="467">
        <f t="shared" si="198"/>
        <v>36.606244499999995</v>
      </c>
      <c r="AU305" s="467">
        <f t="shared" si="199"/>
        <v>0</v>
      </c>
      <c r="AV305" s="467"/>
      <c r="AW305" s="467"/>
      <c r="AX305" s="467"/>
      <c r="AY305" s="467"/>
      <c r="AZ305" s="467"/>
      <c r="BA305" s="467"/>
      <c r="BB305" s="467"/>
      <c r="BC305" s="467"/>
      <c r="BD305" s="467"/>
      <c r="BE305" s="467"/>
      <c r="BF305" s="467"/>
      <c r="BG305" s="467"/>
      <c r="BH305" s="467"/>
      <c r="BI305" s="467"/>
      <c r="BJ305" s="467"/>
      <c r="BK305" s="467"/>
      <c r="BL305" s="467"/>
      <c r="BM305" s="467"/>
      <c r="BN305" s="467"/>
      <c r="BO305" s="467">
        <f t="shared" si="200"/>
        <v>76.263009374999996</v>
      </c>
      <c r="BP305" s="467">
        <f t="shared" si="201"/>
        <v>0</v>
      </c>
      <c r="BQ305" s="467"/>
      <c r="BR305" s="467">
        <f t="shared" si="202"/>
        <v>61.010407499999999</v>
      </c>
      <c r="BS305" s="467">
        <f t="shared" si="203"/>
        <v>0</v>
      </c>
      <c r="BT305" s="467"/>
      <c r="BU305" s="467">
        <f t="shared" si="204"/>
        <v>53.384106562499994</v>
      </c>
      <c r="BV305" s="467">
        <f t="shared" si="205"/>
        <v>0</v>
      </c>
      <c r="BW305" s="467"/>
      <c r="BX305" s="467">
        <f t="shared" si="206"/>
        <v>45.757805624999996</v>
      </c>
      <c r="BY305" s="467">
        <f t="shared" si="207"/>
        <v>0</v>
      </c>
      <c r="BZ305" s="467"/>
      <c r="CA305" s="467">
        <f t="shared" si="208"/>
        <v>76.263009374999996</v>
      </c>
      <c r="CB305" s="467">
        <f t="shared" si="209"/>
        <v>0</v>
      </c>
      <c r="CC305" s="467"/>
      <c r="CD305" s="467">
        <f t="shared" si="210"/>
        <v>61.010407499999999</v>
      </c>
      <c r="CE305" s="467">
        <f t="shared" si="211"/>
        <v>0</v>
      </c>
      <c r="CF305" s="467"/>
      <c r="CG305" s="467">
        <f t="shared" si="212"/>
        <v>53.384106562499994</v>
      </c>
      <c r="CH305" s="467">
        <f t="shared" si="213"/>
        <v>0</v>
      </c>
      <c r="CI305" s="467"/>
      <c r="CJ305" s="467">
        <f t="shared" si="214"/>
        <v>45.757805624999996</v>
      </c>
      <c r="CK305" s="467">
        <f t="shared" si="215"/>
        <v>0</v>
      </c>
      <c r="CL305" s="467">
        <f t="shared" si="216"/>
        <v>0</v>
      </c>
      <c r="CM305" s="467">
        <f t="shared" si="217"/>
        <v>0</v>
      </c>
      <c r="CN305" s="467">
        <f t="shared" si="218"/>
        <v>0</v>
      </c>
      <c r="CO305" s="462"/>
      <c r="CP305" s="462"/>
      <c r="CQ305" s="457"/>
      <c r="CR305" s="457"/>
      <c r="CS305" s="457"/>
    </row>
    <row r="306" spans="1:97" s="463" customFormat="1" hidden="1">
      <c r="A306" s="469"/>
      <c r="B306" s="465" t="s">
        <v>356</v>
      </c>
      <c r="C306" s="466">
        <v>4</v>
      </c>
      <c r="D306" s="467">
        <f t="shared" si="182"/>
        <v>123.879</v>
      </c>
      <c r="E306" s="467">
        <f t="shared" si="183"/>
        <v>154.84875</v>
      </c>
      <c r="F306" s="467"/>
      <c r="G306" s="467"/>
      <c r="H306" s="467"/>
      <c r="I306" s="467"/>
      <c r="J306" s="467"/>
      <c r="K306" s="467"/>
      <c r="L306" s="467"/>
      <c r="M306" s="467"/>
      <c r="N306" s="467"/>
      <c r="O306" s="467"/>
      <c r="P306" s="467"/>
      <c r="Q306" s="467"/>
      <c r="R306" s="467"/>
      <c r="S306" s="467"/>
      <c r="T306" s="467"/>
      <c r="U306" s="467"/>
      <c r="V306" s="467"/>
      <c r="W306" s="467"/>
      <c r="X306" s="467"/>
      <c r="Y306" s="467">
        <f t="shared" si="184"/>
        <v>61.939500000000002</v>
      </c>
      <c r="Z306" s="467">
        <f t="shared" si="185"/>
        <v>0</v>
      </c>
      <c r="AA306" s="467"/>
      <c r="AB306" s="467">
        <f t="shared" si="186"/>
        <v>49.551600000000008</v>
      </c>
      <c r="AC306" s="467">
        <f t="shared" si="187"/>
        <v>0</v>
      </c>
      <c r="AD306" s="467"/>
      <c r="AE306" s="467">
        <f t="shared" si="188"/>
        <v>43.35765</v>
      </c>
      <c r="AF306" s="467">
        <f t="shared" si="189"/>
        <v>0</v>
      </c>
      <c r="AG306" s="467"/>
      <c r="AH306" s="467">
        <f t="shared" si="190"/>
        <v>37.163699999999999</v>
      </c>
      <c r="AI306" s="467">
        <f t="shared" si="191"/>
        <v>0</v>
      </c>
      <c r="AJ306" s="467"/>
      <c r="AK306" s="467">
        <f t="shared" si="192"/>
        <v>61.939500000000002</v>
      </c>
      <c r="AL306" s="467">
        <f t="shared" si="193"/>
        <v>0</v>
      </c>
      <c r="AM306" s="467"/>
      <c r="AN306" s="467">
        <f t="shared" si="194"/>
        <v>49.551600000000008</v>
      </c>
      <c r="AO306" s="467">
        <f t="shared" si="195"/>
        <v>0</v>
      </c>
      <c r="AP306" s="467"/>
      <c r="AQ306" s="467">
        <f t="shared" si="196"/>
        <v>43.35765</v>
      </c>
      <c r="AR306" s="467">
        <f t="shared" si="197"/>
        <v>0</v>
      </c>
      <c r="AS306" s="467"/>
      <c r="AT306" s="467">
        <f t="shared" si="198"/>
        <v>37.163699999999999</v>
      </c>
      <c r="AU306" s="467">
        <f t="shared" si="199"/>
        <v>0</v>
      </c>
      <c r="AV306" s="467"/>
      <c r="AW306" s="467"/>
      <c r="AX306" s="467"/>
      <c r="AY306" s="467"/>
      <c r="AZ306" s="467"/>
      <c r="BA306" s="467"/>
      <c r="BB306" s="467"/>
      <c r="BC306" s="467"/>
      <c r="BD306" s="467"/>
      <c r="BE306" s="467"/>
      <c r="BF306" s="467"/>
      <c r="BG306" s="467"/>
      <c r="BH306" s="467"/>
      <c r="BI306" s="467"/>
      <c r="BJ306" s="467"/>
      <c r="BK306" s="467"/>
      <c r="BL306" s="467"/>
      <c r="BM306" s="467"/>
      <c r="BN306" s="467"/>
      <c r="BO306" s="467">
        <f t="shared" si="200"/>
        <v>77.424374999999998</v>
      </c>
      <c r="BP306" s="467">
        <f t="shared" si="201"/>
        <v>0</v>
      </c>
      <c r="BQ306" s="467"/>
      <c r="BR306" s="467">
        <f t="shared" si="202"/>
        <v>61.939500000000002</v>
      </c>
      <c r="BS306" s="467">
        <f t="shared" si="203"/>
        <v>0</v>
      </c>
      <c r="BT306" s="467"/>
      <c r="BU306" s="467">
        <f t="shared" si="204"/>
        <v>54.197062499999994</v>
      </c>
      <c r="BV306" s="467">
        <f t="shared" si="205"/>
        <v>0</v>
      </c>
      <c r="BW306" s="467"/>
      <c r="BX306" s="467">
        <f t="shared" si="206"/>
        <v>46.454625</v>
      </c>
      <c r="BY306" s="467">
        <f t="shared" si="207"/>
        <v>0</v>
      </c>
      <c r="BZ306" s="467"/>
      <c r="CA306" s="467">
        <f t="shared" si="208"/>
        <v>77.424374999999998</v>
      </c>
      <c r="CB306" s="467">
        <f t="shared" si="209"/>
        <v>0</v>
      </c>
      <c r="CC306" s="467"/>
      <c r="CD306" s="467">
        <f t="shared" si="210"/>
        <v>61.939500000000002</v>
      </c>
      <c r="CE306" s="467">
        <f t="shared" si="211"/>
        <v>0</v>
      </c>
      <c r="CF306" s="467"/>
      <c r="CG306" s="467">
        <f t="shared" si="212"/>
        <v>54.197062499999994</v>
      </c>
      <c r="CH306" s="467">
        <f t="shared" si="213"/>
        <v>0</v>
      </c>
      <c r="CI306" s="467"/>
      <c r="CJ306" s="467">
        <f t="shared" si="214"/>
        <v>46.454625</v>
      </c>
      <c r="CK306" s="467">
        <f t="shared" si="215"/>
        <v>0</v>
      </c>
      <c r="CL306" s="467">
        <f t="shared" si="216"/>
        <v>0</v>
      </c>
      <c r="CM306" s="467">
        <f t="shared" si="217"/>
        <v>0</v>
      </c>
      <c r="CN306" s="467">
        <f t="shared" si="218"/>
        <v>0</v>
      </c>
      <c r="CO306" s="462"/>
      <c r="CP306" s="462"/>
      <c r="CQ306" s="457"/>
      <c r="CR306" s="457"/>
      <c r="CS306" s="457"/>
    </row>
    <row r="307" spans="1:97" s="463" customFormat="1" hidden="1">
      <c r="A307" s="469" t="s">
        <v>370</v>
      </c>
      <c r="B307" s="465" t="s">
        <v>357</v>
      </c>
      <c r="C307" s="466">
        <v>4.07</v>
      </c>
      <c r="D307" s="467">
        <f t="shared" si="182"/>
        <v>126.04688250000001</v>
      </c>
      <c r="E307" s="467">
        <f t="shared" si="183"/>
        <v>157.55860312500002</v>
      </c>
      <c r="F307" s="467"/>
      <c r="G307" s="467"/>
      <c r="H307" s="467"/>
      <c r="I307" s="467"/>
      <c r="J307" s="467"/>
      <c r="K307" s="467"/>
      <c r="L307" s="467"/>
      <c r="M307" s="467"/>
      <c r="N307" s="467"/>
      <c r="O307" s="467"/>
      <c r="P307" s="467"/>
      <c r="Q307" s="467"/>
      <c r="R307" s="467"/>
      <c r="S307" s="467"/>
      <c r="T307" s="467"/>
      <c r="U307" s="467"/>
      <c r="V307" s="467"/>
      <c r="W307" s="467"/>
      <c r="X307" s="467"/>
      <c r="Y307" s="467">
        <f t="shared" si="184"/>
        <v>63.023441250000005</v>
      </c>
      <c r="Z307" s="467">
        <f t="shared" si="185"/>
        <v>0</v>
      </c>
      <c r="AA307" s="467"/>
      <c r="AB307" s="467">
        <f t="shared" si="186"/>
        <v>50.418753000000009</v>
      </c>
      <c r="AC307" s="467">
        <f t="shared" si="187"/>
        <v>0</v>
      </c>
      <c r="AD307" s="467"/>
      <c r="AE307" s="467">
        <f t="shared" si="188"/>
        <v>44.116408874999998</v>
      </c>
      <c r="AF307" s="467">
        <f t="shared" si="189"/>
        <v>0</v>
      </c>
      <c r="AG307" s="467"/>
      <c r="AH307" s="467">
        <f t="shared" si="190"/>
        <v>37.81406475</v>
      </c>
      <c r="AI307" s="467">
        <f t="shared" si="191"/>
        <v>0</v>
      </c>
      <c r="AJ307" s="467"/>
      <c r="AK307" s="467">
        <f t="shared" si="192"/>
        <v>63.023441250000005</v>
      </c>
      <c r="AL307" s="467">
        <f t="shared" si="193"/>
        <v>0</v>
      </c>
      <c r="AM307" s="467"/>
      <c r="AN307" s="467">
        <f t="shared" si="194"/>
        <v>50.418753000000009</v>
      </c>
      <c r="AO307" s="467">
        <f t="shared" si="195"/>
        <v>0</v>
      </c>
      <c r="AP307" s="467"/>
      <c r="AQ307" s="467">
        <f t="shared" si="196"/>
        <v>44.116408874999998</v>
      </c>
      <c r="AR307" s="467">
        <f t="shared" si="197"/>
        <v>0</v>
      </c>
      <c r="AS307" s="467"/>
      <c r="AT307" s="467">
        <f t="shared" si="198"/>
        <v>37.81406475</v>
      </c>
      <c r="AU307" s="467">
        <f t="shared" si="199"/>
        <v>0</v>
      </c>
      <c r="AV307" s="467"/>
      <c r="AW307" s="467"/>
      <c r="AX307" s="467"/>
      <c r="AY307" s="467"/>
      <c r="AZ307" s="467"/>
      <c r="BA307" s="467"/>
      <c r="BB307" s="467"/>
      <c r="BC307" s="467"/>
      <c r="BD307" s="467"/>
      <c r="BE307" s="467"/>
      <c r="BF307" s="467"/>
      <c r="BG307" s="467"/>
      <c r="BH307" s="467"/>
      <c r="BI307" s="467"/>
      <c r="BJ307" s="467"/>
      <c r="BK307" s="467"/>
      <c r="BL307" s="467"/>
      <c r="BM307" s="467"/>
      <c r="BN307" s="467"/>
      <c r="BO307" s="467">
        <f t="shared" si="200"/>
        <v>78.779301562500009</v>
      </c>
      <c r="BP307" s="467">
        <f t="shared" si="201"/>
        <v>0</v>
      </c>
      <c r="BQ307" s="467"/>
      <c r="BR307" s="467">
        <f t="shared" si="202"/>
        <v>63.023441250000012</v>
      </c>
      <c r="BS307" s="467">
        <f t="shared" si="203"/>
        <v>0</v>
      </c>
      <c r="BT307" s="467"/>
      <c r="BU307" s="467">
        <f t="shared" si="204"/>
        <v>55.145511093750002</v>
      </c>
      <c r="BV307" s="467">
        <f t="shared" si="205"/>
        <v>0</v>
      </c>
      <c r="BW307" s="467"/>
      <c r="BX307" s="467">
        <f t="shared" si="206"/>
        <v>47.267580937500007</v>
      </c>
      <c r="BY307" s="467">
        <f t="shared" si="207"/>
        <v>0</v>
      </c>
      <c r="BZ307" s="467"/>
      <c r="CA307" s="467">
        <f t="shared" si="208"/>
        <v>78.779301562500009</v>
      </c>
      <c r="CB307" s="467">
        <f t="shared" si="209"/>
        <v>0</v>
      </c>
      <c r="CC307" s="467"/>
      <c r="CD307" s="467">
        <f t="shared" si="210"/>
        <v>63.023441250000012</v>
      </c>
      <c r="CE307" s="467">
        <f t="shared" si="211"/>
        <v>0</v>
      </c>
      <c r="CF307" s="467"/>
      <c r="CG307" s="467">
        <f t="shared" si="212"/>
        <v>55.145511093750002</v>
      </c>
      <c r="CH307" s="467">
        <f t="shared" si="213"/>
        <v>0</v>
      </c>
      <c r="CI307" s="467"/>
      <c r="CJ307" s="467">
        <f t="shared" si="214"/>
        <v>47.267580937500007</v>
      </c>
      <c r="CK307" s="467">
        <f t="shared" si="215"/>
        <v>0</v>
      </c>
      <c r="CL307" s="467">
        <f t="shared" si="216"/>
        <v>0</v>
      </c>
      <c r="CM307" s="467">
        <f t="shared" si="217"/>
        <v>0</v>
      </c>
      <c r="CN307" s="467">
        <f t="shared" si="218"/>
        <v>0</v>
      </c>
      <c r="CO307" s="462"/>
      <c r="CP307" s="462"/>
      <c r="CQ307" s="457"/>
      <c r="CR307" s="457"/>
      <c r="CS307" s="457"/>
    </row>
    <row r="308" spans="1:97" s="463" customFormat="1" hidden="1">
      <c r="A308" s="469"/>
      <c r="B308" s="465" t="s">
        <v>358</v>
      </c>
      <c r="C308" s="466">
        <v>4.1399999999999997</v>
      </c>
      <c r="D308" s="467">
        <f t="shared" si="182"/>
        <v>128.21476499999997</v>
      </c>
      <c r="E308" s="467">
        <f t="shared" si="183"/>
        <v>160.26845624999996</v>
      </c>
      <c r="F308" s="467"/>
      <c r="G308" s="467"/>
      <c r="H308" s="467"/>
      <c r="I308" s="467"/>
      <c r="J308" s="467"/>
      <c r="K308" s="467"/>
      <c r="L308" s="467"/>
      <c r="M308" s="467"/>
      <c r="N308" s="467"/>
      <c r="O308" s="467"/>
      <c r="P308" s="467"/>
      <c r="Q308" s="467"/>
      <c r="R308" s="467"/>
      <c r="S308" s="467"/>
      <c r="T308" s="467"/>
      <c r="U308" s="467"/>
      <c r="V308" s="467"/>
      <c r="W308" s="467"/>
      <c r="X308" s="467"/>
      <c r="Y308" s="467">
        <f t="shared" si="184"/>
        <v>64.107382499999986</v>
      </c>
      <c r="Z308" s="467">
        <f t="shared" si="185"/>
        <v>0</v>
      </c>
      <c r="AA308" s="467"/>
      <c r="AB308" s="467">
        <f t="shared" si="186"/>
        <v>51.28590599999999</v>
      </c>
      <c r="AC308" s="467">
        <f t="shared" si="187"/>
        <v>0</v>
      </c>
      <c r="AD308" s="467"/>
      <c r="AE308" s="467">
        <f t="shared" si="188"/>
        <v>44.875167749999989</v>
      </c>
      <c r="AF308" s="467">
        <f t="shared" si="189"/>
        <v>0</v>
      </c>
      <c r="AG308" s="467"/>
      <c r="AH308" s="467">
        <f t="shared" si="190"/>
        <v>38.464429499999987</v>
      </c>
      <c r="AI308" s="467">
        <f t="shared" si="191"/>
        <v>0</v>
      </c>
      <c r="AJ308" s="467"/>
      <c r="AK308" s="467">
        <f t="shared" si="192"/>
        <v>64.107382499999986</v>
      </c>
      <c r="AL308" s="467">
        <f t="shared" si="193"/>
        <v>0</v>
      </c>
      <c r="AM308" s="467"/>
      <c r="AN308" s="467">
        <f t="shared" si="194"/>
        <v>51.28590599999999</v>
      </c>
      <c r="AO308" s="467">
        <f t="shared" si="195"/>
        <v>0</v>
      </c>
      <c r="AP308" s="467"/>
      <c r="AQ308" s="467">
        <f t="shared" si="196"/>
        <v>44.875167749999989</v>
      </c>
      <c r="AR308" s="467">
        <f t="shared" si="197"/>
        <v>0</v>
      </c>
      <c r="AS308" s="467"/>
      <c r="AT308" s="467">
        <f t="shared" si="198"/>
        <v>38.464429499999987</v>
      </c>
      <c r="AU308" s="467">
        <f t="shared" si="199"/>
        <v>0</v>
      </c>
      <c r="AV308" s="467"/>
      <c r="AW308" s="467"/>
      <c r="AX308" s="467"/>
      <c r="AY308" s="467"/>
      <c r="AZ308" s="467"/>
      <c r="BA308" s="467"/>
      <c r="BB308" s="467"/>
      <c r="BC308" s="467"/>
      <c r="BD308" s="467"/>
      <c r="BE308" s="467"/>
      <c r="BF308" s="467"/>
      <c r="BG308" s="467"/>
      <c r="BH308" s="467"/>
      <c r="BI308" s="467"/>
      <c r="BJ308" s="467"/>
      <c r="BK308" s="467"/>
      <c r="BL308" s="467"/>
      <c r="BM308" s="467"/>
      <c r="BN308" s="467"/>
      <c r="BO308" s="467">
        <f t="shared" si="200"/>
        <v>80.134228124999979</v>
      </c>
      <c r="BP308" s="467">
        <f t="shared" si="201"/>
        <v>0</v>
      </c>
      <c r="BQ308" s="467"/>
      <c r="BR308" s="467">
        <f t="shared" si="202"/>
        <v>64.107382499999986</v>
      </c>
      <c r="BS308" s="467">
        <f t="shared" si="203"/>
        <v>0</v>
      </c>
      <c r="BT308" s="467"/>
      <c r="BU308" s="467">
        <f t="shared" si="204"/>
        <v>56.093959687499982</v>
      </c>
      <c r="BV308" s="467">
        <f t="shared" si="205"/>
        <v>0</v>
      </c>
      <c r="BW308" s="467"/>
      <c r="BX308" s="467">
        <f t="shared" si="206"/>
        <v>48.080536874999986</v>
      </c>
      <c r="BY308" s="467">
        <f t="shared" si="207"/>
        <v>0</v>
      </c>
      <c r="BZ308" s="467"/>
      <c r="CA308" s="467">
        <f t="shared" si="208"/>
        <v>80.134228124999979</v>
      </c>
      <c r="CB308" s="467">
        <f t="shared" si="209"/>
        <v>0</v>
      </c>
      <c r="CC308" s="467"/>
      <c r="CD308" s="467">
        <f t="shared" si="210"/>
        <v>64.107382499999986</v>
      </c>
      <c r="CE308" s="467">
        <f t="shared" si="211"/>
        <v>0</v>
      </c>
      <c r="CF308" s="467"/>
      <c r="CG308" s="467">
        <f t="shared" si="212"/>
        <v>56.093959687499982</v>
      </c>
      <c r="CH308" s="467">
        <f t="shared" si="213"/>
        <v>0</v>
      </c>
      <c r="CI308" s="467"/>
      <c r="CJ308" s="467">
        <f t="shared" si="214"/>
        <v>48.080536874999986</v>
      </c>
      <c r="CK308" s="467">
        <f t="shared" si="215"/>
        <v>0</v>
      </c>
      <c r="CL308" s="467">
        <f t="shared" si="216"/>
        <v>0</v>
      </c>
      <c r="CM308" s="467">
        <f t="shared" si="217"/>
        <v>0</v>
      </c>
      <c r="CN308" s="467">
        <f t="shared" si="218"/>
        <v>0</v>
      </c>
      <c r="CO308" s="462"/>
      <c r="CP308" s="462"/>
      <c r="CQ308" s="457"/>
      <c r="CR308" s="457"/>
      <c r="CS308" s="457"/>
    </row>
    <row r="309" spans="1:97" s="463" customFormat="1" hidden="1">
      <c r="A309" s="469"/>
      <c r="B309" s="465" t="s">
        <v>359</v>
      </c>
      <c r="C309" s="466">
        <v>4.21</v>
      </c>
      <c r="D309" s="467">
        <f t="shared" si="182"/>
        <v>130.38264749999999</v>
      </c>
      <c r="E309" s="467">
        <f t="shared" si="183"/>
        <v>162.97830937499998</v>
      </c>
      <c r="F309" s="467"/>
      <c r="G309" s="467"/>
      <c r="H309" s="467"/>
      <c r="I309" s="467"/>
      <c r="J309" s="467"/>
      <c r="K309" s="467"/>
      <c r="L309" s="467"/>
      <c r="M309" s="467"/>
      <c r="N309" s="467"/>
      <c r="O309" s="467"/>
      <c r="P309" s="467"/>
      <c r="Q309" s="467"/>
      <c r="R309" s="467"/>
      <c r="S309" s="467"/>
      <c r="T309" s="467"/>
      <c r="U309" s="467"/>
      <c r="V309" s="467"/>
      <c r="W309" s="467"/>
      <c r="X309" s="467"/>
      <c r="Y309" s="467">
        <f t="shared" si="184"/>
        <v>65.191323749999995</v>
      </c>
      <c r="Z309" s="467">
        <f t="shared" si="185"/>
        <v>0</v>
      </c>
      <c r="AA309" s="467"/>
      <c r="AB309" s="467">
        <f t="shared" si="186"/>
        <v>52.153058999999999</v>
      </c>
      <c r="AC309" s="467">
        <f t="shared" si="187"/>
        <v>0</v>
      </c>
      <c r="AD309" s="467"/>
      <c r="AE309" s="467">
        <f t="shared" si="188"/>
        <v>45.633926624999994</v>
      </c>
      <c r="AF309" s="467">
        <f t="shared" si="189"/>
        <v>0</v>
      </c>
      <c r="AG309" s="467"/>
      <c r="AH309" s="467">
        <f t="shared" si="190"/>
        <v>39.114794249999996</v>
      </c>
      <c r="AI309" s="467">
        <f t="shared" si="191"/>
        <v>0</v>
      </c>
      <c r="AJ309" s="467"/>
      <c r="AK309" s="467">
        <f t="shared" si="192"/>
        <v>65.191323749999995</v>
      </c>
      <c r="AL309" s="467">
        <f t="shared" si="193"/>
        <v>0</v>
      </c>
      <c r="AM309" s="467"/>
      <c r="AN309" s="467">
        <f t="shared" si="194"/>
        <v>52.153058999999999</v>
      </c>
      <c r="AO309" s="467">
        <f t="shared" si="195"/>
        <v>0</v>
      </c>
      <c r="AP309" s="467"/>
      <c r="AQ309" s="467">
        <f t="shared" si="196"/>
        <v>45.633926624999994</v>
      </c>
      <c r="AR309" s="467">
        <f t="shared" si="197"/>
        <v>0</v>
      </c>
      <c r="AS309" s="467"/>
      <c r="AT309" s="467">
        <f t="shared" si="198"/>
        <v>39.114794249999996</v>
      </c>
      <c r="AU309" s="467">
        <f t="shared" si="199"/>
        <v>0</v>
      </c>
      <c r="AV309" s="467"/>
      <c r="AW309" s="467"/>
      <c r="AX309" s="467"/>
      <c r="AY309" s="467"/>
      <c r="AZ309" s="467"/>
      <c r="BA309" s="467"/>
      <c r="BB309" s="467"/>
      <c r="BC309" s="467"/>
      <c r="BD309" s="467"/>
      <c r="BE309" s="467"/>
      <c r="BF309" s="467"/>
      <c r="BG309" s="467"/>
      <c r="BH309" s="467"/>
      <c r="BI309" s="467"/>
      <c r="BJ309" s="467"/>
      <c r="BK309" s="467"/>
      <c r="BL309" s="467"/>
      <c r="BM309" s="467"/>
      <c r="BN309" s="467"/>
      <c r="BO309" s="467">
        <f t="shared" si="200"/>
        <v>81.48915468749999</v>
      </c>
      <c r="BP309" s="467">
        <f t="shared" si="201"/>
        <v>0</v>
      </c>
      <c r="BQ309" s="467"/>
      <c r="BR309" s="467">
        <f t="shared" si="202"/>
        <v>65.191323749999995</v>
      </c>
      <c r="BS309" s="467">
        <f t="shared" si="203"/>
        <v>0</v>
      </c>
      <c r="BT309" s="467"/>
      <c r="BU309" s="467">
        <f t="shared" si="204"/>
        <v>57.04240828124999</v>
      </c>
      <c r="BV309" s="467">
        <f t="shared" si="205"/>
        <v>0</v>
      </c>
      <c r="BW309" s="467"/>
      <c r="BX309" s="467">
        <f t="shared" si="206"/>
        <v>48.893492812499993</v>
      </c>
      <c r="BY309" s="467">
        <f t="shared" si="207"/>
        <v>0</v>
      </c>
      <c r="BZ309" s="467"/>
      <c r="CA309" s="467">
        <f t="shared" si="208"/>
        <v>81.48915468749999</v>
      </c>
      <c r="CB309" s="467">
        <f t="shared" si="209"/>
        <v>0</v>
      </c>
      <c r="CC309" s="467"/>
      <c r="CD309" s="467">
        <f t="shared" si="210"/>
        <v>65.191323749999995</v>
      </c>
      <c r="CE309" s="467">
        <f t="shared" si="211"/>
        <v>0</v>
      </c>
      <c r="CF309" s="467"/>
      <c r="CG309" s="467">
        <f t="shared" si="212"/>
        <v>57.04240828124999</v>
      </c>
      <c r="CH309" s="467">
        <f t="shared" si="213"/>
        <v>0</v>
      </c>
      <c r="CI309" s="467"/>
      <c r="CJ309" s="467">
        <f t="shared" si="214"/>
        <v>48.893492812499993</v>
      </c>
      <c r="CK309" s="467">
        <f t="shared" si="215"/>
        <v>0</v>
      </c>
      <c r="CL309" s="467">
        <f t="shared" si="216"/>
        <v>0</v>
      </c>
      <c r="CM309" s="467">
        <f t="shared" si="217"/>
        <v>0</v>
      </c>
      <c r="CN309" s="467">
        <f t="shared" si="218"/>
        <v>0</v>
      </c>
      <c r="CO309" s="462"/>
      <c r="CP309" s="462"/>
      <c r="CQ309" s="457"/>
      <c r="CR309" s="457"/>
      <c r="CS309" s="457"/>
    </row>
    <row r="310" spans="1:97" s="463" customFormat="1" hidden="1">
      <c r="A310" s="469"/>
      <c r="B310" s="465" t="s">
        <v>360</v>
      </c>
      <c r="C310" s="466">
        <v>4.28</v>
      </c>
      <c r="D310" s="467">
        <f t="shared" ref="D310:D368" si="219">(C310*17697)*1.75/1000</f>
        <v>132.55053000000001</v>
      </c>
      <c r="E310" s="467">
        <f t="shared" si="183"/>
        <v>165.6881625</v>
      </c>
      <c r="F310" s="467"/>
      <c r="G310" s="467"/>
      <c r="H310" s="467"/>
      <c r="I310" s="467"/>
      <c r="J310" s="467"/>
      <c r="K310" s="467"/>
      <c r="L310" s="467"/>
      <c r="M310" s="467"/>
      <c r="N310" s="467"/>
      <c r="O310" s="467"/>
      <c r="P310" s="467"/>
      <c r="Q310" s="467"/>
      <c r="R310" s="467"/>
      <c r="S310" s="467"/>
      <c r="T310" s="467"/>
      <c r="U310" s="467"/>
      <c r="V310" s="467"/>
      <c r="W310" s="467"/>
      <c r="X310" s="467"/>
      <c r="Y310" s="467">
        <f t="shared" si="184"/>
        <v>66.275265000000005</v>
      </c>
      <c r="Z310" s="467">
        <f t="shared" si="185"/>
        <v>0</v>
      </c>
      <c r="AA310" s="467"/>
      <c r="AB310" s="467">
        <f t="shared" si="186"/>
        <v>53.020212000000008</v>
      </c>
      <c r="AC310" s="467">
        <f t="shared" si="187"/>
        <v>0</v>
      </c>
      <c r="AD310" s="467"/>
      <c r="AE310" s="467">
        <f t="shared" si="188"/>
        <v>46.392685499999999</v>
      </c>
      <c r="AF310" s="467">
        <f t="shared" si="189"/>
        <v>0</v>
      </c>
      <c r="AG310" s="467"/>
      <c r="AH310" s="467">
        <f t="shared" si="190"/>
        <v>39.765159000000004</v>
      </c>
      <c r="AI310" s="467">
        <f t="shared" si="191"/>
        <v>0</v>
      </c>
      <c r="AJ310" s="467"/>
      <c r="AK310" s="467">
        <f t="shared" si="192"/>
        <v>66.275265000000005</v>
      </c>
      <c r="AL310" s="467">
        <f t="shared" si="193"/>
        <v>0</v>
      </c>
      <c r="AM310" s="467"/>
      <c r="AN310" s="467">
        <f t="shared" si="194"/>
        <v>53.020212000000008</v>
      </c>
      <c r="AO310" s="467">
        <f t="shared" si="195"/>
        <v>0</v>
      </c>
      <c r="AP310" s="467"/>
      <c r="AQ310" s="467">
        <f t="shared" si="196"/>
        <v>46.392685499999999</v>
      </c>
      <c r="AR310" s="467">
        <f t="shared" si="197"/>
        <v>0</v>
      </c>
      <c r="AS310" s="467"/>
      <c r="AT310" s="467">
        <f t="shared" si="198"/>
        <v>39.765159000000004</v>
      </c>
      <c r="AU310" s="467">
        <f t="shared" si="199"/>
        <v>0</v>
      </c>
      <c r="AV310" s="467"/>
      <c r="AW310" s="467"/>
      <c r="AX310" s="467"/>
      <c r="AY310" s="467"/>
      <c r="AZ310" s="467"/>
      <c r="BA310" s="467"/>
      <c r="BB310" s="467"/>
      <c r="BC310" s="467"/>
      <c r="BD310" s="467"/>
      <c r="BE310" s="467"/>
      <c r="BF310" s="467"/>
      <c r="BG310" s="467"/>
      <c r="BH310" s="467"/>
      <c r="BI310" s="467"/>
      <c r="BJ310" s="467"/>
      <c r="BK310" s="467"/>
      <c r="BL310" s="467"/>
      <c r="BM310" s="467"/>
      <c r="BN310" s="467"/>
      <c r="BO310" s="467">
        <f t="shared" si="200"/>
        <v>82.844081250000002</v>
      </c>
      <c r="BP310" s="467">
        <f t="shared" si="201"/>
        <v>0</v>
      </c>
      <c r="BQ310" s="467"/>
      <c r="BR310" s="467">
        <f t="shared" si="202"/>
        <v>66.275265000000005</v>
      </c>
      <c r="BS310" s="467">
        <f t="shared" si="203"/>
        <v>0</v>
      </c>
      <c r="BT310" s="467"/>
      <c r="BU310" s="467">
        <f t="shared" si="204"/>
        <v>57.990856874999999</v>
      </c>
      <c r="BV310" s="467">
        <f t="shared" si="205"/>
        <v>0</v>
      </c>
      <c r="BW310" s="467"/>
      <c r="BX310" s="467">
        <f t="shared" si="206"/>
        <v>49.70644875</v>
      </c>
      <c r="BY310" s="467">
        <f t="shared" si="207"/>
        <v>0</v>
      </c>
      <c r="BZ310" s="467"/>
      <c r="CA310" s="467">
        <f t="shared" si="208"/>
        <v>82.844081250000002</v>
      </c>
      <c r="CB310" s="467">
        <f t="shared" si="209"/>
        <v>0</v>
      </c>
      <c r="CC310" s="467"/>
      <c r="CD310" s="467">
        <f t="shared" si="210"/>
        <v>66.275265000000005</v>
      </c>
      <c r="CE310" s="467">
        <f t="shared" si="211"/>
        <v>0</v>
      </c>
      <c r="CF310" s="467"/>
      <c r="CG310" s="467">
        <f t="shared" si="212"/>
        <v>57.990856874999999</v>
      </c>
      <c r="CH310" s="467">
        <f t="shared" si="213"/>
        <v>0</v>
      </c>
      <c r="CI310" s="467"/>
      <c r="CJ310" s="467">
        <f t="shared" si="214"/>
        <v>49.70644875</v>
      </c>
      <c r="CK310" s="467">
        <f t="shared" si="215"/>
        <v>0</v>
      </c>
      <c r="CL310" s="467">
        <f t="shared" si="216"/>
        <v>0</v>
      </c>
      <c r="CM310" s="467">
        <f t="shared" si="217"/>
        <v>0</v>
      </c>
      <c r="CN310" s="467">
        <f t="shared" si="218"/>
        <v>0</v>
      </c>
      <c r="CO310" s="462"/>
      <c r="CP310" s="462"/>
      <c r="CQ310" s="457"/>
      <c r="CR310" s="457"/>
      <c r="CS310" s="457"/>
    </row>
    <row r="311" spans="1:97" s="463" customFormat="1" hidden="1">
      <c r="A311" s="469"/>
      <c r="B311" s="465" t="s">
        <v>361</v>
      </c>
      <c r="C311" s="466">
        <v>4.3600000000000003</v>
      </c>
      <c r="D311" s="467">
        <f t="shared" si="219"/>
        <v>135.02811000000003</v>
      </c>
      <c r="E311" s="467">
        <f t="shared" si="183"/>
        <v>168.78513750000002</v>
      </c>
      <c r="F311" s="467"/>
      <c r="G311" s="467"/>
      <c r="H311" s="467"/>
      <c r="I311" s="467"/>
      <c r="J311" s="467"/>
      <c r="K311" s="467"/>
      <c r="L311" s="467"/>
      <c r="M311" s="467"/>
      <c r="N311" s="467"/>
      <c r="O311" s="467"/>
      <c r="P311" s="467"/>
      <c r="Q311" s="467"/>
      <c r="R311" s="467"/>
      <c r="S311" s="467"/>
      <c r="T311" s="467"/>
      <c r="U311" s="467"/>
      <c r="V311" s="467"/>
      <c r="W311" s="467"/>
      <c r="X311" s="467"/>
      <c r="Y311" s="467">
        <f t="shared" si="184"/>
        <v>67.514055000000013</v>
      </c>
      <c r="Z311" s="467">
        <f t="shared" si="185"/>
        <v>0</v>
      </c>
      <c r="AA311" s="467"/>
      <c r="AB311" s="467">
        <f t="shared" si="186"/>
        <v>54.011244000000012</v>
      </c>
      <c r="AC311" s="467">
        <f t="shared" si="187"/>
        <v>0</v>
      </c>
      <c r="AD311" s="467"/>
      <c r="AE311" s="467">
        <f t="shared" si="188"/>
        <v>47.259838500000008</v>
      </c>
      <c r="AF311" s="467">
        <f t="shared" si="189"/>
        <v>0</v>
      </c>
      <c r="AG311" s="467"/>
      <c r="AH311" s="467">
        <f t="shared" si="190"/>
        <v>40.508433000000004</v>
      </c>
      <c r="AI311" s="467">
        <f t="shared" si="191"/>
        <v>0</v>
      </c>
      <c r="AJ311" s="467"/>
      <c r="AK311" s="467">
        <f t="shared" si="192"/>
        <v>67.514055000000013</v>
      </c>
      <c r="AL311" s="467">
        <f t="shared" si="193"/>
        <v>0</v>
      </c>
      <c r="AM311" s="467"/>
      <c r="AN311" s="467">
        <f t="shared" si="194"/>
        <v>54.011244000000012</v>
      </c>
      <c r="AO311" s="467">
        <f t="shared" si="195"/>
        <v>0</v>
      </c>
      <c r="AP311" s="467"/>
      <c r="AQ311" s="467">
        <f t="shared" si="196"/>
        <v>47.259838500000008</v>
      </c>
      <c r="AR311" s="467">
        <f t="shared" si="197"/>
        <v>0</v>
      </c>
      <c r="AS311" s="467"/>
      <c r="AT311" s="467">
        <f t="shared" si="198"/>
        <v>40.508433000000004</v>
      </c>
      <c r="AU311" s="467">
        <f t="shared" si="199"/>
        <v>0</v>
      </c>
      <c r="AV311" s="467"/>
      <c r="AW311" s="467"/>
      <c r="AX311" s="467"/>
      <c r="AY311" s="467"/>
      <c r="AZ311" s="467"/>
      <c r="BA311" s="467"/>
      <c r="BB311" s="467"/>
      <c r="BC311" s="467"/>
      <c r="BD311" s="467"/>
      <c r="BE311" s="467"/>
      <c r="BF311" s="467"/>
      <c r="BG311" s="467"/>
      <c r="BH311" s="467"/>
      <c r="BI311" s="467"/>
      <c r="BJ311" s="467"/>
      <c r="BK311" s="467"/>
      <c r="BL311" s="467"/>
      <c r="BM311" s="467"/>
      <c r="BN311" s="467"/>
      <c r="BO311" s="467">
        <f t="shared" si="200"/>
        <v>84.392568750000009</v>
      </c>
      <c r="BP311" s="467">
        <f t="shared" si="201"/>
        <v>0</v>
      </c>
      <c r="BQ311" s="467"/>
      <c r="BR311" s="467">
        <f t="shared" si="202"/>
        <v>67.514055000000013</v>
      </c>
      <c r="BS311" s="467">
        <f t="shared" si="203"/>
        <v>0</v>
      </c>
      <c r="BT311" s="467"/>
      <c r="BU311" s="467">
        <f t="shared" si="204"/>
        <v>59.074798125000001</v>
      </c>
      <c r="BV311" s="467">
        <f t="shared" si="205"/>
        <v>0</v>
      </c>
      <c r="BW311" s="467"/>
      <c r="BX311" s="467">
        <f t="shared" si="206"/>
        <v>50.635541250000003</v>
      </c>
      <c r="BY311" s="467">
        <f t="shared" si="207"/>
        <v>0</v>
      </c>
      <c r="BZ311" s="467"/>
      <c r="CA311" s="467">
        <f t="shared" si="208"/>
        <v>84.392568750000009</v>
      </c>
      <c r="CB311" s="467">
        <f t="shared" si="209"/>
        <v>0</v>
      </c>
      <c r="CC311" s="467"/>
      <c r="CD311" s="467">
        <f t="shared" si="210"/>
        <v>67.514055000000013</v>
      </c>
      <c r="CE311" s="467">
        <f t="shared" si="211"/>
        <v>0</v>
      </c>
      <c r="CF311" s="467"/>
      <c r="CG311" s="467">
        <f t="shared" si="212"/>
        <v>59.074798125000001</v>
      </c>
      <c r="CH311" s="467">
        <f t="shared" si="213"/>
        <v>0</v>
      </c>
      <c r="CI311" s="467"/>
      <c r="CJ311" s="467">
        <f t="shared" si="214"/>
        <v>50.635541250000003</v>
      </c>
      <c r="CK311" s="467">
        <f t="shared" si="215"/>
        <v>0</v>
      </c>
      <c r="CL311" s="467">
        <f t="shared" si="216"/>
        <v>0</v>
      </c>
      <c r="CM311" s="467">
        <f t="shared" si="217"/>
        <v>0</v>
      </c>
      <c r="CN311" s="467">
        <f t="shared" si="218"/>
        <v>0</v>
      </c>
      <c r="CO311" s="462"/>
      <c r="CP311" s="462"/>
      <c r="CQ311" s="457"/>
      <c r="CR311" s="457"/>
      <c r="CS311" s="457"/>
    </row>
    <row r="312" spans="1:97" s="463" customFormat="1" hidden="1">
      <c r="A312" s="469"/>
      <c r="B312" s="465" t="s">
        <v>345</v>
      </c>
      <c r="C312" s="466">
        <v>4.43</v>
      </c>
      <c r="D312" s="467">
        <f t="shared" si="219"/>
        <v>137.19599249999999</v>
      </c>
      <c r="E312" s="467">
        <f t="shared" si="183"/>
        <v>171.49499062499999</v>
      </c>
      <c r="F312" s="467"/>
      <c r="G312" s="467"/>
      <c r="H312" s="467"/>
      <c r="I312" s="467"/>
      <c r="J312" s="467"/>
      <c r="K312" s="467"/>
      <c r="L312" s="467"/>
      <c r="M312" s="467"/>
      <c r="N312" s="467"/>
      <c r="O312" s="467"/>
      <c r="P312" s="467"/>
      <c r="Q312" s="467"/>
      <c r="R312" s="467"/>
      <c r="S312" s="467"/>
      <c r="T312" s="467"/>
      <c r="U312" s="467"/>
      <c r="V312" s="467"/>
      <c r="W312" s="467"/>
      <c r="X312" s="467"/>
      <c r="Y312" s="467">
        <f t="shared" si="184"/>
        <v>68.597996249999994</v>
      </c>
      <c r="Z312" s="467">
        <f t="shared" si="185"/>
        <v>0</v>
      </c>
      <c r="AA312" s="467"/>
      <c r="AB312" s="467">
        <f t="shared" si="186"/>
        <v>54.878397</v>
      </c>
      <c r="AC312" s="467">
        <f t="shared" si="187"/>
        <v>0</v>
      </c>
      <c r="AD312" s="467"/>
      <c r="AE312" s="467">
        <f t="shared" si="188"/>
        <v>48.018597374999992</v>
      </c>
      <c r="AF312" s="467">
        <f t="shared" si="189"/>
        <v>0</v>
      </c>
      <c r="AG312" s="467"/>
      <c r="AH312" s="467">
        <f t="shared" si="190"/>
        <v>41.158797749999998</v>
      </c>
      <c r="AI312" s="467">
        <f t="shared" si="191"/>
        <v>0</v>
      </c>
      <c r="AJ312" s="467"/>
      <c r="AK312" s="467">
        <f t="shared" si="192"/>
        <v>68.597996249999994</v>
      </c>
      <c r="AL312" s="467">
        <f t="shared" si="193"/>
        <v>0</v>
      </c>
      <c r="AM312" s="467"/>
      <c r="AN312" s="467">
        <f t="shared" si="194"/>
        <v>54.878397</v>
      </c>
      <c r="AO312" s="467">
        <f t="shared" si="195"/>
        <v>0</v>
      </c>
      <c r="AP312" s="467"/>
      <c r="AQ312" s="467">
        <f t="shared" si="196"/>
        <v>48.018597374999992</v>
      </c>
      <c r="AR312" s="467">
        <f t="shared" si="197"/>
        <v>0</v>
      </c>
      <c r="AS312" s="467"/>
      <c r="AT312" s="467">
        <f t="shared" si="198"/>
        <v>41.158797749999998</v>
      </c>
      <c r="AU312" s="467">
        <f t="shared" si="199"/>
        <v>0</v>
      </c>
      <c r="AV312" s="467"/>
      <c r="AW312" s="467"/>
      <c r="AX312" s="467"/>
      <c r="AY312" s="467"/>
      <c r="AZ312" s="467"/>
      <c r="BA312" s="467"/>
      <c r="BB312" s="467"/>
      <c r="BC312" s="467"/>
      <c r="BD312" s="467"/>
      <c r="BE312" s="467"/>
      <c r="BF312" s="467"/>
      <c r="BG312" s="467"/>
      <c r="BH312" s="467"/>
      <c r="BI312" s="467"/>
      <c r="BJ312" s="467"/>
      <c r="BK312" s="467"/>
      <c r="BL312" s="467"/>
      <c r="BM312" s="467"/>
      <c r="BN312" s="467"/>
      <c r="BO312" s="467">
        <f t="shared" si="200"/>
        <v>85.747495312499993</v>
      </c>
      <c r="BP312" s="467">
        <f t="shared" si="201"/>
        <v>0</v>
      </c>
      <c r="BQ312" s="467"/>
      <c r="BR312" s="467">
        <f t="shared" si="202"/>
        <v>68.597996249999994</v>
      </c>
      <c r="BS312" s="467">
        <f t="shared" si="203"/>
        <v>0</v>
      </c>
      <c r="BT312" s="467"/>
      <c r="BU312" s="467">
        <f t="shared" si="204"/>
        <v>60.023246718749988</v>
      </c>
      <c r="BV312" s="467">
        <f t="shared" si="205"/>
        <v>0</v>
      </c>
      <c r="BW312" s="467"/>
      <c r="BX312" s="467">
        <f t="shared" si="206"/>
        <v>51.448497187499996</v>
      </c>
      <c r="BY312" s="467">
        <f t="shared" si="207"/>
        <v>0</v>
      </c>
      <c r="BZ312" s="467"/>
      <c r="CA312" s="467">
        <f t="shared" si="208"/>
        <v>85.747495312499993</v>
      </c>
      <c r="CB312" s="467">
        <f t="shared" si="209"/>
        <v>0</v>
      </c>
      <c r="CC312" s="467"/>
      <c r="CD312" s="467">
        <f t="shared" si="210"/>
        <v>68.597996249999994</v>
      </c>
      <c r="CE312" s="467">
        <f t="shared" si="211"/>
        <v>0</v>
      </c>
      <c r="CF312" s="467"/>
      <c r="CG312" s="467">
        <f t="shared" si="212"/>
        <v>60.023246718749988</v>
      </c>
      <c r="CH312" s="467">
        <f t="shared" si="213"/>
        <v>0</v>
      </c>
      <c r="CI312" s="467"/>
      <c r="CJ312" s="467">
        <f t="shared" si="214"/>
        <v>51.448497187499996</v>
      </c>
      <c r="CK312" s="467">
        <f t="shared" si="215"/>
        <v>0</v>
      </c>
      <c r="CL312" s="467">
        <f t="shared" si="216"/>
        <v>0</v>
      </c>
      <c r="CM312" s="467">
        <f t="shared" si="217"/>
        <v>0</v>
      </c>
      <c r="CN312" s="467">
        <f t="shared" si="218"/>
        <v>0</v>
      </c>
      <c r="CO312" s="462"/>
      <c r="CP312" s="462"/>
      <c r="CQ312" s="457"/>
      <c r="CR312" s="457"/>
      <c r="CS312" s="457"/>
    </row>
    <row r="313" spans="1:97" s="463" customFormat="1" hidden="1">
      <c r="A313" s="480"/>
      <c r="B313" s="465" t="s">
        <v>362</v>
      </c>
      <c r="C313" s="466">
        <v>4.5</v>
      </c>
      <c r="D313" s="467">
        <f t="shared" si="219"/>
        <v>139.36387500000001</v>
      </c>
      <c r="E313" s="467">
        <f t="shared" si="183"/>
        <v>174.20484375000001</v>
      </c>
      <c r="F313" s="467"/>
      <c r="G313" s="467"/>
      <c r="H313" s="467"/>
      <c r="I313" s="467"/>
      <c r="J313" s="467"/>
      <c r="K313" s="467"/>
      <c r="L313" s="467"/>
      <c r="M313" s="467"/>
      <c r="N313" s="467"/>
      <c r="O313" s="467"/>
      <c r="P313" s="467"/>
      <c r="Q313" s="467"/>
      <c r="R313" s="467"/>
      <c r="S313" s="467"/>
      <c r="T313" s="467"/>
      <c r="U313" s="467"/>
      <c r="V313" s="467"/>
      <c r="W313" s="467"/>
      <c r="X313" s="467"/>
      <c r="Y313" s="467">
        <f t="shared" si="184"/>
        <v>69.681937500000004</v>
      </c>
      <c r="Z313" s="467">
        <f t="shared" si="185"/>
        <v>0</v>
      </c>
      <c r="AA313" s="467"/>
      <c r="AB313" s="467">
        <f t="shared" si="186"/>
        <v>55.745550000000009</v>
      </c>
      <c r="AC313" s="467">
        <f t="shared" si="187"/>
        <v>0</v>
      </c>
      <c r="AD313" s="467"/>
      <c r="AE313" s="467">
        <f t="shared" si="188"/>
        <v>48.777356249999997</v>
      </c>
      <c r="AF313" s="467">
        <f t="shared" si="189"/>
        <v>0</v>
      </c>
      <c r="AG313" s="467"/>
      <c r="AH313" s="467">
        <f t="shared" si="190"/>
        <v>41.809162499999999</v>
      </c>
      <c r="AI313" s="467">
        <f t="shared" si="191"/>
        <v>0</v>
      </c>
      <c r="AJ313" s="467"/>
      <c r="AK313" s="467">
        <f t="shared" si="192"/>
        <v>69.681937500000004</v>
      </c>
      <c r="AL313" s="467">
        <f t="shared" si="193"/>
        <v>0</v>
      </c>
      <c r="AM313" s="467"/>
      <c r="AN313" s="467">
        <f t="shared" si="194"/>
        <v>55.745550000000009</v>
      </c>
      <c r="AO313" s="467">
        <f t="shared" si="195"/>
        <v>0</v>
      </c>
      <c r="AP313" s="467"/>
      <c r="AQ313" s="467">
        <f t="shared" si="196"/>
        <v>48.777356249999997</v>
      </c>
      <c r="AR313" s="467">
        <f t="shared" si="197"/>
        <v>0</v>
      </c>
      <c r="AS313" s="467"/>
      <c r="AT313" s="467">
        <f t="shared" si="198"/>
        <v>41.809162499999999</v>
      </c>
      <c r="AU313" s="467">
        <f t="shared" si="199"/>
        <v>0</v>
      </c>
      <c r="AV313" s="467"/>
      <c r="AW313" s="467"/>
      <c r="AX313" s="467"/>
      <c r="AY313" s="467"/>
      <c r="AZ313" s="467"/>
      <c r="BA313" s="467"/>
      <c r="BB313" s="467"/>
      <c r="BC313" s="467"/>
      <c r="BD313" s="467"/>
      <c r="BE313" s="467"/>
      <c r="BF313" s="467"/>
      <c r="BG313" s="467"/>
      <c r="BH313" s="467"/>
      <c r="BI313" s="467"/>
      <c r="BJ313" s="467"/>
      <c r="BK313" s="467"/>
      <c r="BL313" s="467"/>
      <c r="BM313" s="467"/>
      <c r="BN313" s="467"/>
      <c r="BO313" s="467">
        <f t="shared" si="200"/>
        <v>87.102421875000005</v>
      </c>
      <c r="BP313" s="467">
        <f t="shared" si="201"/>
        <v>0</v>
      </c>
      <c r="BQ313" s="467"/>
      <c r="BR313" s="467">
        <f t="shared" si="202"/>
        <v>69.681937500000004</v>
      </c>
      <c r="BS313" s="467">
        <f t="shared" si="203"/>
        <v>0</v>
      </c>
      <c r="BT313" s="467"/>
      <c r="BU313" s="467">
        <f t="shared" si="204"/>
        <v>60.971695312499996</v>
      </c>
      <c r="BV313" s="467">
        <f t="shared" si="205"/>
        <v>0</v>
      </c>
      <c r="BW313" s="467"/>
      <c r="BX313" s="467">
        <f t="shared" si="206"/>
        <v>52.261453125000003</v>
      </c>
      <c r="BY313" s="467">
        <f t="shared" si="207"/>
        <v>0</v>
      </c>
      <c r="BZ313" s="467"/>
      <c r="CA313" s="467">
        <f t="shared" si="208"/>
        <v>87.102421875000005</v>
      </c>
      <c r="CB313" s="467">
        <f t="shared" si="209"/>
        <v>0</v>
      </c>
      <c r="CC313" s="467"/>
      <c r="CD313" s="467">
        <f t="shared" si="210"/>
        <v>69.681937500000004</v>
      </c>
      <c r="CE313" s="467">
        <f t="shared" si="211"/>
        <v>0</v>
      </c>
      <c r="CF313" s="467"/>
      <c r="CG313" s="467">
        <f t="shared" si="212"/>
        <v>60.971695312499996</v>
      </c>
      <c r="CH313" s="467">
        <f t="shared" si="213"/>
        <v>0</v>
      </c>
      <c r="CI313" s="467"/>
      <c r="CJ313" s="467">
        <f t="shared" si="214"/>
        <v>52.261453125000003</v>
      </c>
      <c r="CK313" s="467">
        <f t="shared" si="215"/>
        <v>0</v>
      </c>
      <c r="CL313" s="467">
        <f t="shared" si="216"/>
        <v>0</v>
      </c>
      <c r="CM313" s="467">
        <f t="shared" si="217"/>
        <v>0</v>
      </c>
      <c r="CN313" s="467">
        <f t="shared" si="218"/>
        <v>0</v>
      </c>
      <c r="CO313" s="462"/>
      <c r="CP313" s="462"/>
      <c r="CQ313" s="457"/>
      <c r="CR313" s="457"/>
      <c r="CS313" s="457"/>
    </row>
    <row r="314" spans="1:97" s="463" customFormat="1" hidden="1">
      <c r="A314" s="464"/>
      <c r="B314" s="465" t="s">
        <v>353</v>
      </c>
      <c r="C314" s="466">
        <v>3.52</v>
      </c>
      <c r="D314" s="467">
        <f t="shared" si="219"/>
        <v>109.01352</v>
      </c>
      <c r="E314" s="467">
        <f t="shared" si="183"/>
        <v>136.26689999999999</v>
      </c>
      <c r="F314" s="467"/>
      <c r="G314" s="467"/>
      <c r="H314" s="467"/>
      <c r="I314" s="467"/>
      <c r="J314" s="467"/>
      <c r="K314" s="467"/>
      <c r="L314" s="467"/>
      <c r="M314" s="467"/>
      <c r="N314" s="467"/>
      <c r="O314" s="467"/>
      <c r="P314" s="467"/>
      <c r="Q314" s="467"/>
      <c r="R314" s="467"/>
      <c r="S314" s="467"/>
      <c r="T314" s="467"/>
      <c r="U314" s="467"/>
      <c r="V314" s="467"/>
      <c r="W314" s="467"/>
      <c r="X314" s="467"/>
      <c r="Y314" s="467">
        <f t="shared" si="184"/>
        <v>54.50676</v>
      </c>
      <c r="Z314" s="467">
        <f t="shared" si="185"/>
        <v>0</v>
      </c>
      <c r="AA314" s="467"/>
      <c r="AB314" s="467">
        <f t="shared" si="186"/>
        <v>43.605408000000004</v>
      </c>
      <c r="AC314" s="467">
        <f t="shared" si="187"/>
        <v>0</v>
      </c>
      <c r="AD314" s="467"/>
      <c r="AE314" s="467">
        <f t="shared" si="188"/>
        <v>38.154731999999996</v>
      </c>
      <c r="AF314" s="467">
        <f t="shared" si="189"/>
        <v>0</v>
      </c>
      <c r="AG314" s="467"/>
      <c r="AH314" s="467">
        <f t="shared" si="190"/>
        <v>32.704056000000001</v>
      </c>
      <c r="AI314" s="467">
        <f t="shared" si="191"/>
        <v>0</v>
      </c>
      <c r="AJ314" s="467"/>
      <c r="AK314" s="467">
        <f t="shared" si="192"/>
        <v>54.50676</v>
      </c>
      <c r="AL314" s="467">
        <f t="shared" si="193"/>
        <v>0</v>
      </c>
      <c r="AM314" s="467"/>
      <c r="AN314" s="467">
        <f t="shared" si="194"/>
        <v>43.605408000000004</v>
      </c>
      <c r="AO314" s="467">
        <f t="shared" si="195"/>
        <v>0</v>
      </c>
      <c r="AP314" s="467"/>
      <c r="AQ314" s="467">
        <f t="shared" si="196"/>
        <v>38.154731999999996</v>
      </c>
      <c r="AR314" s="467">
        <f t="shared" si="197"/>
        <v>0</v>
      </c>
      <c r="AS314" s="467"/>
      <c r="AT314" s="467">
        <f t="shared" si="198"/>
        <v>32.704056000000001</v>
      </c>
      <c r="AU314" s="467">
        <f t="shared" si="199"/>
        <v>0</v>
      </c>
      <c r="AV314" s="467"/>
      <c r="AW314" s="467"/>
      <c r="AX314" s="467"/>
      <c r="AY314" s="467"/>
      <c r="AZ314" s="467"/>
      <c r="BA314" s="467"/>
      <c r="BB314" s="467"/>
      <c r="BC314" s="467"/>
      <c r="BD314" s="467"/>
      <c r="BE314" s="467"/>
      <c r="BF314" s="467"/>
      <c r="BG314" s="467"/>
      <c r="BH314" s="467"/>
      <c r="BI314" s="467"/>
      <c r="BJ314" s="467"/>
      <c r="BK314" s="467"/>
      <c r="BL314" s="467"/>
      <c r="BM314" s="467"/>
      <c r="BN314" s="467"/>
      <c r="BO314" s="467">
        <f t="shared" si="200"/>
        <v>68.133449999999996</v>
      </c>
      <c r="BP314" s="467">
        <f t="shared" si="201"/>
        <v>0</v>
      </c>
      <c r="BQ314" s="467"/>
      <c r="BR314" s="467">
        <f t="shared" si="202"/>
        <v>54.50676</v>
      </c>
      <c r="BS314" s="467">
        <f t="shared" si="203"/>
        <v>0</v>
      </c>
      <c r="BT314" s="467"/>
      <c r="BU314" s="467">
        <f t="shared" si="204"/>
        <v>47.693414999999995</v>
      </c>
      <c r="BV314" s="467">
        <f t="shared" si="205"/>
        <v>0</v>
      </c>
      <c r="BW314" s="467"/>
      <c r="BX314" s="467">
        <f t="shared" si="206"/>
        <v>40.880069999999996</v>
      </c>
      <c r="BY314" s="467">
        <f t="shared" si="207"/>
        <v>0</v>
      </c>
      <c r="BZ314" s="467"/>
      <c r="CA314" s="467">
        <f t="shared" si="208"/>
        <v>68.133449999999996</v>
      </c>
      <c r="CB314" s="467">
        <f t="shared" si="209"/>
        <v>0</v>
      </c>
      <c r="CC314" s="467"/>
      <c r="CD314" s="467">
        <f t="shared" si="210"/>
        <v>54.50676</v>
      </c>
      <c r="CE314" s="467">
        <f t="shared" si="211"/>
        <v>0</v>
      </c>
      <c r="CF314" s="467"/>
      <c r="CG314" s="467">
        <f t="shared" si="212"/>
        <v>47.693414999999995</v>
      </c>
      <c r="CH314" s="467">
        <f t="shared" si="213"/>
        <v>0</v>
      </c>
      <c r="CI314" s="467"/>
      <c r="CJ314" s="467">
        <f t="shared" si="214"/>
        <v>40.880069999999996</v>
      </c>
      <c r="CK314" s="467">
        <f t="shared" si="215"/>
        <v>0</v>
      </c>
      <c r="CL314" s="467">
        <f t="shared" si="216"/>
        <v>0</v>
      </c>
      <c r="CM314" s="467">
        <f t="shared" si="217"/>
        <v>0</v>
      </c>
      <c r="CN314" s="467">
        <f t="shared" si="218"/>
        <v>0</v>
      </c>
      <c r="CO314" s="462"/>
      <c r="CP314" s="462"/>
      <c r="CQ314" s="457"/>
      <c r="CR314" s="457"/>
      <c r="CS314" s="457"/>
    </row>
    <row r="315" spans="1:97" s="463" customFormat="1" hidden="1">
      <c r="A315" s="469"/>
      <c r="B315" s="465" t="s">
        <v>354</v>
      </c>
      <c r="C315" s="466">
        <v>3.58</v>
      </c>
      <c r="D315" s="467">
        <f t="shared" si="219"/>
        <v>110.87170500000001</v>
      </c>
      <c r="E315" s="467">
        <f t="shared" si="183"/>
        <v>138.58963125</v>
      </c>
      <c r="F315" s="467"/>
      <c r="G315" s="467"/>
      <c r="H315" s="467"/>
      <c r="I315" s="467"/>
      <c r="J315" s="467"/>
      <c r="K315" s="467"/>
      <c r="L315" s="467"/>
      <c r="M315" s="467"/>
      <c r="N315" s="467"/>
      <c r="O315" s="467"/>
      <c r="P315" s="467"/>
      <c r="Q315" s="467"/>
      <c r="R315" s="467"/>
      <c r="S315" s="467"/>
      <c r="T315" s="467"/>
      <c r="U315" s="467"/>
      <c r="V315" s="467"/>
      <c r="W315" s="467"/>
      <c r="X315" s="467"/>
      <c r="Y315" s="467">
        <f t="shared" si="184"/>
        <v>55.435852500000003</v>
      </c>
      <c r="Z315" s="467">
        <f t="shared" si="185"/>
        <v>0</v>
      </c>
      <c r="AA315" s="467"/>
      <c r="AB315" s="467">
        <f t="shared" si="186"/>
        <v>44.348682000000004</v>
      </c>
      <c r="AC315" s="467">
        <f t="shared" si="187"/>
        <v>0</v>
      </c>
      <c r="AD315" s="467"/>
      <c r="AE315" s="467">
        <f t="shared" si="188"/>
        <v>38.805096749999997</v>
      </c>
      <c r="AF315" s="467">
        <f t="shared" si="189"/>
        <v>0</v>
      </c>
      <c r="AG315" s="467"/>
      <c r="AH315" s="467">
        <f t="shared" si="190"/>
        <v>33.261511499999997</v>
      </c>
      <c r="AI315" s="467">
        <f t="shared" si="191"/>
        <v>0</v>
      </c>
      <c r="AJ315" s="467"/>
      <c r="AK315" s="467">
        <f t="shared" si="192"/>
        <v>55.435852500000003</v>
      </c>
      <c r="AL315" s="467">
        <f t="shared" si="193"/>
        <v>0</v>
      </c>
      <c r="AM315" s="467"/>
      <c r="AN315" s="467">
        <f t="shared" si="194"/>
        <v>44.348682000000004</v>
      </c>
      <c r="AO315" s="467">
        <f t="shared" si="195"/>
        <v>0</v>
      </c>
      <c r="AP315" s="467"/>
      <c r="AQ315" s="467">
        <f t="shared" si="196"/>
        <v>38.805096749999997</v>
      </c>
      <c r="AR315" s="467">
        <f t="shared" si="197"/>
        <v>0</v>
      </c>
      <c r="AS315" s="467"/>
      <c r="AT315" s="467">
        <f t="shared" si="198"/>
        <v>33.261511499999997</v>
      </c>
      <c r="AU315" s="467">
        <f t="shared" si="199"/>
        <v>0</v>
      </c>
      <c r="AV315" s="467"/>
      <c r="AW315" s="467"/>
      <c r="AX315" s="467"/>
      <c r="AY315" s="467"/>
      <c r="AZ315" s="467"/>
      <c r="BA315" s="467"/>
      <c r="BB315" s="467"/>
      <c r="BC315" s="467"/>
      <c r="BD315" s="467"/>
      <c r="BE315" s="467"/>
      <c r="BF315" s="467"/>
      <c r="BG315" s="467"/>
      <c r="BH315" s="467"/>
      <c r="BI315" s="467"/>
      <c r="BJ315" s="467"/>
      <c r="BK315" s="467"/>
      <c r="BL315" s="467"/>
      <c r="BM315" s="467"/>
      <c r="BN315" s="467"/>
      <c r="BO315" s="467">
        <f t="shared" si="200"/>
        <v>69.294815624999998</v>
      </c>
      <c r="BP315" s="467">
        <f t="shared" si="201"/>
        <v>0</v>
      </c>
      <c r="BQ315" s="467"/>
      <c r="BR315" s="467">
        <f t="shared" si="202"/>
        <v>55.435852500000003</v>
      </c>
      <c r="BS315" s="467">
        <f t="shared" si="203"/>
        <v>0</v>
      </c>
      <c r="BT315" s="467"/>
      <c r="BU315" s="467">
        <f t="shared" si="204"/>
        <v>48.506370937499995</v>
      </c>
      <c r="BV315" s="467">
        <f t="shared" si="205"/>
        <v>0</v>
      </c>
      <c r="BW315" s="467"/>
      <c r="BX315" s="467">
        <f t="shared" si="206"/>
        <v>41.576889375</v>
      </c>
      <c r="BY315" s="467">
        <f t="shared" si="207"/>
        <v>0</v>
      </c>
      <c r="BZ315" s="467"/>
      <c r="CA315" s="467">
        <f t="shared" si="208"/>
        <v>69.294815624999998</v>
      </c>
      <c r="CB315" s="467">
        <f t="shared" si="209"/>
        <v>0</v>
      </c>
      <c r="CC315" s="467"/>
      <c r="CD315" s="467">
        <f t="shared" si="210"/>
        <v>55.435852500000003</v>
      </c>
      <c r="CE315" s="467">
        <f t="shared" si="211"/>
        <v>0</v>
      </c>
      <c r="CF315" s="467"/>
      <c r="CG315" s="467">
        <f t="shared" si="212"/>
        <v>48.506370937499995</v>
      </c>
      <c r="CH315" s="467">
        <f t="shared" si="213"/>
        <v>0</v>
      </c>
      <c r="CI315" s="467"/>
      <c r="CJ315" s="467">
        <f t="shared" si="214"/>
        <v>41.576889375</v>
      </c>
      <c r="CK315" s="467">
        <f t="shared" si="215"/>
        <v>0</v>
      </c>
      <c r="CL315" s="467">
        <f t="shared" si="216"/>
        <v>0</v>
      </c>
      <c r="CM315" s="467">
        <f t="shared" si="217"/>
        <v>0</v>
      </c>
      <c r="CN315" s="467">
        <f t="shared" si="218"/>
        <v>0</v>
      </c>
      <c r="CO315" s="462"/>
      <c r="CP315" s="462"/>
      <c r="CQ315" s="457"/>
      <c r="CR315" s="457"/>
      <c r="CS315" s="457"/>
    </row>
    <row r="316" spans="1:97" s="463" customFormat="1" hidden="1">
      <c r="A316" s="469"/>
      <c r="B316" s="465" t="s">
        <v>355</v>
      </c>
      <c r="C316" s="466">
        <v>3.64</v>
      </c>
      <c r="D316" s="467">
        <f t="shared" si="219"/>
        <v>112.72989</v>
      </c>
      <c r="E316" s="467">
        <f t="shared" si="183"/>
        <v>140.9123625</v>
      </c>
      <c r="F316" s="467"/>
      <c r="G316" s="467"/>
      <c r="H316" s="467"/>
      <c r="I316" s="467"/>
      <c r="J316" s="467"/>
      <c r="K316" s="467"/>
      <c r="L316" s="467"/>
      <c r="M316" s="467"/>
      <c r="N316" s="467"/>
      <c r="O316" s="467"/>
      <c r="P316" s="467"/>
      <c r="Q316" s="467"/>
      <c r="R316" s="467"/>
      <c r="S316" s="467"/>
      <c r="T316" s="467"/>
      <c r="U316" s="467"/>
      <c r="V316" s="467"/>
      <c r="W316" s="467"/>
      <c r="X316" s="467"/>
      <c r="Y316" s="467">
        <f t="shared" si="184"/>
        <v>56.364944999999999</v>
      </c>
      <c r="Z316" s="467">
        <f t="shared" si="185"/>
        <v>0</v>
      </c>
      <c r="AA316" s="467"/>
      <c r="AB316" s="467">
        <f t="shared" si="186"/>
        <v>45.091956000000003</v>
      </c>
      <c r="AC316" s="467">
        <f t="shared" si="187"/>
        <v>0</v>
      </c>
      <c r="AD316" s="467"/>
      <c r="AE316" s="467">
        <f t="shared" si="188"/>
        <v>39.455461499999998</v>
      </c>
      <c r="AF316" s="467">
        <f t="shared" si="189"/>
        <v>0</v>
      </c>
      <c r="AG316" s="467"/>
      <c r="AH316" s="467">
        <f t="shared" si="190"/>
        <v>33.818967000000001</v>
      </c>
      <c r="AI316" s="467">
        <f t="shared" si="191"/>
        <v>0</v>
      </c>
      <c r="AJ316" s="467"/>
      <c r="AK316" s="467">
        <f t="shared" si="192"/>
        <v>56.364944999999999</v>
      </c>
      <c r="AL316" s="467">
        <f t="shared" si="193"/>
        <v>0</v>
      </c>
      <c r="AM316" s="467"/>
      <c r="AN316" s="467">
        <f t="shared" si="194"/>
        <v>45.091956000000003</v>
      </c>
      <c r="AO316" s="467">
        <f t="shared" si="195"/>
        <v>0</v>
      </c>
      <c r="AP316" s="467"/>
      <c r="AQ316" s="467">
        <f t="shared" si="196"/>
        <v>39.455461499999998</v>
      </c>
      <c r="AR316" s="467">
        <f t="shared" si="197"/>
        <v>0</v>
      </c>
      <c r="AS316" s="467"/>
      <c r="AT316" s="467">
        <f t="shared" si="198"/>
        <v>33.818967000000001</v>
      </c>
      <c r="AU316" s="467">
        <f t="shared" si="199"/>
        <v>0</v>
      </c>
      <c r="AV316" s="467"/>
      <c r="AW316" s="467"/>
      <c r="AX316" s="467"/>
      <c r="AY316" s="467"/>
      <c r="AZ316" s="467"/>
      <c r="BA316" s="467"/>
      <c r="BB316" s="467"/>
      <c r="BC316" s="467"/>
      <c r="BD316" s="467"/>
      <c r="BE316" s="467"/>
      <c r="BF316" s="467"/>
      <c r="BG316" s="467"/>
      <c r="BH316" s="467"/>
      <c r="BI316" s="467"/>
      <c r="BJ316" s="467"/>
      <c r="BK316" s="467"/>
      <c r="BL316" s="467"/>
      <c r="BM316" s="467"/>
      <c r="BN316" s="467"/>
      <c r="BO316" s="467">
        <f t="shared" si="200"/>
        <v>70.45618125</v>
      </c>
      <c r="BP316" s="467">
        <f t="shared" si="201"/>
        <v>0</v>
      </c>
      <c r="BQ316" s="467"/>
      <c r="BR316" s="467">
        <f t="shared" si="202"/>
        <v>56.364945000000006</v>
      </c>
      <c r="BS316" s="467">
        <f t="shared" si="203"/>
        <v>0</v>
      </c>
      <c r="BT316" s="467"/>
      <c r="BU316" s="467">
        <f t="shared" si="204"/>
        <v>49.319326874999994</v>
      </c>
      <c r="BV316" s="467">
        <f t="shared" si="205"/>
        <v>0</v>
      </c>
      <c r="BW316" s="467"/>
      <c r="BX316" s="467">
        <f t="shared" si="206"/>
        <v>42.273708749999997</v>
      </c>
      <c r="BY316" s="467">
        <f t="shared" si="207"/>
        <v>0</v>
      </c>
      <c r="BZ316" s="467"/>
      <c r="CA316" s="467">
        <f t="shared" si="208"/>
        <v>70.45618125</v>
      </c>
      <c r="CB316" s="467">
        <f t="shared" si="209"/>
        <v>0</v>
      </c>
      <c r="CC316" s="467"/>
      <c r="CD316" s="467">
        <f t="shared" si="210"/>
        <v>56.364945000000006</v>
      </c>
      <c r="CE316" s="467">
        <f t="shared" si="211"/>
        <v>0</v>
      </c>
      <c r="CF316" s="467"/>
      <c r="CG316" s="467">
        <f t="shared" si="212"/>
        <v>49.319326874999994</v>
      </c>
      <c r="CH316" s="467">
        <f t="shared" si="213"/>
        <v>0</v>
      </c>
      <c r="CI316" s="467"/>
      <c r="CJ316" s="467">
        <f t="shared" si="214"/>
        <v>42.273708749999997</v>
      </c>
      <c r="CK316" s="467">
        <f t="shared" si="215"/>
        <v>0</v>
      </c>
      <c r="CL316" s="467">
        <f t="shared" si="216"/>
        <v>0</v>
      </c>
      <c r="CM316" s="467">
        <f t="shared" si="217"/>
        <v>0</v>
      </c>
      <c r="CN316" s="467">
        <f t="shared" si="218"/>
        <v>0</v>
      </c>
      <c r="CO316" s="462"/>
      <c r="CP316" s="462"/>
      <c r="CQ316" s="457"/>
      <c r="CR316" s="457"/>
      <c r="CS316" s="457"/>
    </row>
    <row r="317" spans="1:97" s="463" customFormat="1" hidden="1">
      <c r="A317" s="469"/>
      <c r="B317" s="465" t="s">
        <v>356</v>
      </c>
      <c r="C317" s="466">
        <v>3.71</v>
      </c>
      <c r="D317" s="467">
        <f t="shared" si="219"/>
        <v>114.89777249999999</v>
      </c>
      <c r="E317" s="467">
        <f t="shared" si="183"/>
        <v>143.622215625</v>
      </c>
      <c r="F317" s="467"/>
      <c r="G317" s="467"/>
      <c r="H317" s="467"/>
      <c r="I317" s="467"/>
      <c r="J317" s="467"/>
      <c r="K317" s="467"/>
      <c r="L317" s="467"/>
      <c r="M317" s="467"/>
      <c r="N317" s="467"/>
      <c r="O317" s="467"/>
      <c r="P317" s="467"/>
      <c r="Q317" s="467"/>
      <c r="R317" s="467"/>
      <c r="S317" s="467"/>
      <c r="T317" s="467"/>
      <c r="U317" s="467"/>
      <c r="V317" s="467"/>
      <c r="W317" s="467"/>
      <c r="X317" s="467"/>
      <c r="Y317" s="467">
        <f t="shared" si="184"/>
        <v>57.448886249999994</v>
      </c>
      <c r="Z317" s="467">
        <f t="shared" si="185"/>
        <v>0</v>
      </c>
      <c r="AA317" s="467"/>
      <c r="AB317" s="467">
        <f t="shared" si="186"/>
        <v>45.959108999999998</v>
      </c>
      <c r="AC317" s="467">
        <f t="shared" si="187"/>
        <v>0</v>
      </c>
      <c r="AD317" s="467"/>
      <c r="AE317" s="467">
        <f t="shared" si="188"/>
        <v>40.214220374999996</v>
      </c>
      <c r="AF317" s="467">
        <f t="shared" si="189"/>
        <v>0</v>
      </c>
      <c r="AG317" s="467"/>
      <c r="AH317" s="467">
        <f t="shared" si="190"/>
        <v>34.469331749999995</v>
      </c>
      <c r="AI317" s="467">
        <f t="shared" si="191"/>
        <v>0</v>
      </c>
      <c r="AJ317" s="467"/>
      <c r="AK317" s="467">
        <f t="shared" si="192"/>
        <v>57.448886249999994</v>
      </c>
      <c r="AL317" s="467">
        <f t="shared" si="193"/>
        <v>0</v>
      </c>
      <c r="AM317" s="467"/>
      <c r="AN317" s="467">
        <f t="shared" si="194"/>
        <v>45.959108999999998</v>
      </c>
      <c r="AO317" s="467">
        <f t="shared" si="195"/>
        <v>0</v>
      </c>
      <c r="AP317" s="467"/>
      <c r="AQ317" s="467">
        <f t="shared" si="196"/>
        <v>40.214220374999996</v>
      </c>
      <c r="AR317" s="467">
        <f t="shared" si="197"/>
        <v>0</v>
      </c>
      <c r="AS317" s="467"/>
      <c r="AT317" s="467">
        <f t="shared" si="198"/>
        <v>34.469331749999995</v>
      </c>
      <c r="AU317" s="467">
        <f t="shared" si="199"/>
        <v>0</v>
      </c>
      <c r="AV317" s="467"/>
      <c r="AW317" s="467"/>
      <c r="AX317" s="467"/>
      <c r="AY317" s="467"/>
      <c r="AZ317" s="467"/>
      <c r="BA317" s="467"/>
      <c r="BB317" s="467"/>
      <c r="BC317" s="467"/>
      <c r="BD317" s="467"/>
      <c r="BE317" s="467"/>
      <c r="BF317" s="467"/>
      <c r="BG317" s="467"/>
      <c r="BH317" s="467"/>
      <c r="BI317" s="467"/>
      <c r="BJ317" s="467"/>
      <c r="BK317" s="467"/>
      <c r="BL317" s="467"/>
      <c r="BM317" s="467"/>
      <c r="BN317" s="467"/>
      <c r="BO317" s="467">
        <f t="shared" si="200"/>
        <v>71.811107812499998</v>
      </c>
      <c r="BP317" s="467">
        <f t="shared" si="201"/>
        <v>0</v>
      </c>
      <c r="BQ317" s="467"/>
      <c r="BR317" s="467">
        <f t="shared" si="202"/>
        <v>57.448886250000001</v>
      </c>
      <c r="BS317" s="467">
        <f t="shared" si="203"/>
        <v>0</v>
      </c>
      <c r="BT317" s="467"/>
      <c r="BU317" s="467">
        <f t="shared" si="204"/>
        <v>50.267775468749996</v>
      </c>
      <c r="BV317" s="467">
        <f t="shared" si="205"/>
        <v>0</v>
      </c>
      <c r="BW317" s="467"/>
      <c r="BX317" s="467">
        <f t="shared" si="206"/>
        <v>43.086664687499997</v>
      </c>
      <c r="BY317" s="467">
        <f t="shared" si="207"/>
        <v>0</v>
      </c>
      <c r="BZ317" s="467"/>
      <c r="CA317" s="467">
        <f t="shared" si="208"/>
        <v>71.811107812499998</v>
      </c>
      <c r="CB317" s="467">
        <f t="shared" si="209"/>
        <v>0</v>
      </c>
      <c r="CC317" s="467"/>
      <c r="CD317" s="467">
        <f t="shared" si="210"/>
        <v>57.448886250000001</v>
      </c>
      <c r="CE317" s="467">
        <f t="shared" si="211"/>
        <v>0</v>
      </c>
      <c r="CF317" s="467"/>
      <c r="CG317" s="467">
        <f t="shared" si="212"/>
        <v>50.267775468749996</v>
      </c>
      <c r="CH317" s="467">
        <f t="shared" si="213"/>
        <v>0</v>
      </c>
      <c r="CI317" s="467"/>
      <c r="CJ317" s="467">
        <f t="shared" si="214"/>
        <v>43.086664687499997</v>
      </c>
      <c r="CK317" s="467">
        <f t="shared" si="215"/>
        <v>0</v>
      </c>
      <c r="CL317" s="467">
        <f t="shared" si="216"/>
        <v>0</v>
      </c>
      <c r="CM317" s="467">
        <f t="shared" si="217"/>
        <v>0</v>
      </c>
      <c r="CN317" s="467">
        <f t="shared" si="218"/>
        <v>0</v>
      </c>
      <c r="CO317" s="462"/>
      <c r="CP317" s="462"/>
      <c r="CQ317" s="457"/>
      <c r="CR317" s="457"/>
      <c r="CS317" s="457"/>
    </row>
    <row r="318" spans="1:97" s="463" customFormat="1" hidden="1">
      <c r="A318" s="469" t="s">
        <v>371</v>
      </c>
      <c r="B318" s="465" t="s">
        <v>357</v>
      </c>
      <c r="C318" s="466">
        <v>3.78</v>
      </c>
      <c r="D318" s="467">
        <f t="shared" si="219"/>
        <v>117.06565499999999</v>
      </c>
      <c r="E318" s="467">
        <f t="shared" si="183"/>
        <v>146.33206874999999</v>
      </c>
      <c r="F318" s="467"/>
      <c r="G318" s="467"/>
      <c r="H318" s="467"/>
      <c r="I318" s="467"/>
      <c r="J318" s="467"/>
      <c r="K318" s="467"/>
      <c r="L318" s="467"/>
      <c r="M318" s="467"/>
      <c r="N318" s="467"/>
      <c r="O318" s="467"/>
      <c r="P318" s="467"/>
      <c r="Q318" s="467"/>
      <c r="R318" s="467"/>
      <c r="S318" s="467"/>
      <c r="T318" s="467"/>
      <c r="U318" s="467"/>
      <c r="V318" s="467"/>
      <c r="W318" s="467"/>
      <c r="X318" s="467"/>
      <c r="Y318" s="467">
        <f t="shared" si="184"/>
        <v>58.532827499999996</v>
      </c>
      <c r="Z318" s="467">
        <f t="shared" si="185"/>
        <v>0</v>
      </c>
      <c r="AA318" s="467"/>
      <c r="AB318" s="467">
        <f t="shared" si="186"/>
        <v>46.826262</v>
      </c>
      <c r="AC318" s="467">
        <f t="shared" si="187"/>
        <v>0</v>
      </c>
      <c r="AD318" s="467"/>
      <c r="AE318" s="467">
        <f t="shared" si="188"/>
        <v>40.972979249999995</v>
      </c>
      <c r="AF318" s="467">
        <f t="shared" si="189"/>
        <v>0</v>
      </c>
      <c r="AG318" s="467"/>
      <c r="AH318" s="467">
        <f t="shared" si="190"/>
        <v>35.119696499999996</v>
      </c>
      <c r="AI318" s="467">
        <f t="shared" si="191"/>
        <v>0</v>
      </c>
      <c r="AJ318" s="467"/>
      <c r="AK318" s="467">
        <f t="shared" si="192"/>
        <v>58.532827499999996</v>
      </c>
      <c r="AL318" s="467">
        <f t="shared" si="193"/>
        <v>0</v>
      </c>
      <c r="AM318" s="467"/>
      <c r="AN318" s="467">
        <f t="shared" si="194"/>
        <v>46.826262</v>
      </c>
      <c r="AO318" s="467">
        <f t="shared" si="195"/>
        <v>0</v>
      </c>
      <c r="AP318" s="467"/>
      <c r="AQ318" s="467">
        <f t="shared" si="196"/>
        <v>40.972979249999995</v>
      </c>
      <c r="AR318" s="467">
        <f t="shared" si="197"/>
        <v>0</v>
      </c>
      <c r="AS318" s="467"/>
      <c r="AT318" s="467">
        <f t="shared" si="198"/>
        <v>35.119696499999996</v>
      </c>
      <c r="AU318" s="467">
        <f t="shared" si="199"/>
        <v>0</v>
      </c>
      <c r="AV318" s="467"/>
      <c r="AW318" s="467"/>
      <c r="AX318" s="467"/>
      <c r="AY318" s="467"/>
      <c r="AZ318" s="467"/>
      <c r="BA318" s="467"/>
      <c r="BB318" s="467"/>
      <c r="BC318" s="467"/>
      <c r="BD318" s="467"/>
      <c r="BE318" s="467"/>
      <c r="BF318" s="467"/>
      <c r="BG318" s="467"/>
      <c r="BH318" s="467"/>
      <c r="BI318" s="467"/>
      <c r="BJ318" s="467"/>
      <c r="BK318" s="467"/>
      <c r="BL318" s="467"/>
      <c r="BM318" s="467"/>
      <c r="BN318" s="467"/>
      <c r="BO318" s="467">
        <f t="shared" si="200"/>
        <v>73.166034374999995</v>
      </c>
      <c r="BP318" s="467">
        <f t="shared" si="201"/>
        <v>0</v>
      </c>
      <c r="BQ318" s="467"/>
      <c r="BR318" s="467">
        <f t="shared" si="202"/>
        <v>58.532827499999996</v>
      </c>
      <c r="BS318" s="467">
        <f t="shared" si="203"/>
        <v>0</v>
      </c>
      <c r="BT318" s="467"/>
      <c r="BU318" s="467">
        <f t="shared" si="204"/>
        <v>51.216224062499997</v>
      </c>
      <c r="BV318" s="467">
        <f t="shared" si="205"/>
        <v>0</v>
      </c>
      <c r="BW318" s="467"/>
      <c r="BX318" s="467">
        <f t="shared" si="206"/>
        <v>43.899620624999997</v>
      </c>
      <c r="BY318" s="467">
        <f t="shared" si="207"/>
        <v>0</v>
      </c>
      <c r="BZ318" s="467"/>
      <c r="CA318" s="467">
        <f t="shared" si="208"/>
        <v>73.166034374999995</v>
      </c>
      <c r="CB318" s="467">
        <f t="shared" si="209"/>
        <v>0</v>
      </c>
      <c r="CC318" s="467"/>
      <c r="CD318" s="467">
        <f t="shared" si="210"/>
        <v>58.532827499999996</v>
      </c>
      <c r="CE318" s="467">
        <f t="shared" si="211"/>
        <v>0</v>
      </c>
      <c r="CF318" s="467"/>
      <c r="CG318" s="467">
        <f t="shared" si="212"/>
        <v>51.216224062499997</v>
      </c>
      <c r="CH318" s="467">
        <f t="shared" si="213"/>
        <v>0</v>
      </c>
      <c r="CI318" s="467"/>
      <c r="CJ318" s="467">
        <f t="shared" si="214"/>
        <v>43.899620624999997</v>
      </c>
      <c r="CK318" s="467">
        <f t="shared" si="215"/>
        <v>0</v>
      </c>
      <c r="CL318" s="467">
        <f t="shared" si="216"/>
        <v>0</v>
      </c>
      <c r="CM318" s="467">
        <f t="shared" si="217"/>
        <v>0</v>
      </c>
      <c r="CN318" s="467">
        <f t="shared" si="218"/>
        <v>0</v>
      </c>
      <c r="CO318" s="462"/>
      <c r="CP318" s="462"/>
      <c r="CQ318" s="457"/>
      <c r="CR318" s="457"/>
      <c r="CS318" s="457"/>
    </row>
    <row r="319" spans="1:97" s="463" customFormat="1" hidden="1">
      <c r="A319" s="469"/>
      <c r="B319" s="465" t="s">
        <v>358</v>
      </c>
      <c r="C319" s="466">
        <v>3.85</v>
      </c>
      <c r="D319" s="467">
        <f t="shared" si="219"/>
        <v>119.2335375</v>
      </c>
      <c r="E319" s="467">
        <f t="shared" si="183"/>
        <v>149.04192187499999</v>
      </c>
      <c r="F319" s="467"/>
      <c r="G319" s="467"/>
      <c r="H319" s="467"/>
      <c r="I319" s="467"/>
      <c r="J319" s="467"/>
      <c r="K319" s="467"/>
      <c r="L319" s="467"/>
      <c r="M319" s="467"/>
      <c r="N319" s="467"/>
      <c r="O319" s="467"/>
      <c r="P319" s="467"/>
      <c r="Q319" s="467"/>
      <c r="R319" s="467"/>
      <c r="S319" s="467"/>
      <c r="T319" s="467"/>
      <c r="U319" s="467"/>
      <c r="V319" s="467"/>
      <c r="W319" s="467"/>
      <c r="X319" s="467"/>
      <c r="Y319" s="467">
        <f t="shared" si="184"/>
        <v>59.616768749999999</v>
      </c>
      <c r="Z319" s="467">
        <f t="shared" si="185"/>
        <v>0</v>
      </c>
      <c r="AA319" s="467"/>
      <c r="AB319" s="467">
        <f t="shared" si="186"/>
        <v>47.693415000000002</v>
      </c>
      <c r="AC319" s="467">
        <f t="shared" si="187"/>
        <v>0</v>
      </c>
      <c r="AD319" s="467"/>
      <c r="AE319" s="467">
        <f t="shared" si="188"/>
        <v>41.731738125</v>
      </c>
      <c r="AF319" s="467">
        <f t="shared" si="189"/>
        <v>0</v>
      </c>
      <c r="AG319" s="467"/>
      <c r="AH319" s="467">
        <f t="shared" si="190"/>
        <v>35.770061249999998</v>
      </c>
      <c r="AI319" s="467">
        <f t="shared" si="191"/>
        <v>0</v>
      </c>
      <c r="AJ319" s="467"/>
      <c r="AK319" s="467">
        <f t="shared" si="192"/>
        <v>59.616768749999999</v>
      </c>
      <c r="AL319" s="467">
        <f t="shared" si="193"/>
        <v>0</v>
      </c>
      <c r="AM319" s="467"/>
      <c r="AN319" s="467">
        <f t="shared" si="194"/>
        <v>47.693415000000002</v>
      </c>
      <c r="AO319" s="467">
        <f t="shared" si="195"/>
        <v>0</v>
      </c>
      <c r="AP319" s="467"/>
      <c r="AQ319" s="467">
        <f t="shared" si="196"/>
        <v>41.731738125</v>
      </c>
      <c r="AR319" s="467">
        <f t="shared" si="197"/>
        <v>0</v>
      </c>
      <c r="AS319" s="467"/>
      <c r="AT319" s="467">
        <f t="shared" si="198"/>
        <v>35.770061249999998</v>
      </c>
      <c r="AU319" s="467">
        <f t="shared" si="199"/>
        <v>0</v>
      </c>
      <c r="AV319" s="467"/>
      <c r="AW319" s="467"/>
      <c r="AX319" s="467"/>
      <c r="AY319" s="467"/>
      <c r="AZ319" s="467"/>
      <c r="BA319" s="467"/>
      <c r="BB319" s="467"/>
      <c r="BC319" s="467"/>
      <c r="BD319" s="467"/>
      <c r="BE319" s="467"/>
      <c r="BF319" s="467"/>
      <c r="BG319" s="467"/>
      <c r="BH319" s="467"/>
      <c r="BI319" s="467"/>
      <c r="BJ319" s="467"/>
      <c r="BK319" s="467"/>
      <c r="BL319" s="467"/>
      <c r="BM319" s="467"/>
      <c r="BN319" s="467"/>
      <c r="BO319" s="467">
        <f t="shared" si="200"/>
        <v>74.520960937499993</v>
      </c>
      <c r="BP319" s="467">
        <f t="shared" si="201"/>
        <v>0</v>
      </c>
      <c r="BQ319" s="467"/>
      <c r="BR319" s="467">
        <f t="shared" si="202"/>
        <v>59.616768749999999</v>
      </c>
      <c r="BS319" s="467">
        <f t="shared" si="203"/>
        <v>0</v>
      </c>
      <c r="BT319" s="467"/>
      <c r="BU319" s="467">
        <f t="shared" si="204"/>
        <v>52.164672656249991</v>
      </c>
      <c r="BV319" s="467">
        <f t="shared" si="205"/>
        <v>0</v>
      </c>
      <c r="BW319" s="467"/>
      <c r="BX319" s="467">
        <f t="shared" si="206"/>
        <v>44.712576562499997</v>
      </c>
      <c r="BY319" s="467">
        <f t="shared" si="207"/>
        <v>0</v>
      </c>
      <c r="BZ319" s="467"/>
      <c r="CA319" s="467">
        <f t="shared" si="208"/>
        <v>74.520960937499993</v>
      </c>
      <c r="CB319" s="467">
        <f t="shared" si="209"/>
        <v>0</v>
      </c>
      <c r="CC319" s="467"/>
      <c r="CD319" s="467">
        <f t="shared" si="210"/>
        <v>59.616768749999999</v>
      </c>
      <c r="CE319" s="467">
        <f t="shared" si="211"/>
        <v>0</v>
      </c>
      <c r="CF319" s="467"/>
      <c r="CG319" s="467">
        <f t="shared" si="212"/>
        <v>52.164672656249991</v>
      </c>
      <c r="CH319" s="467">
        <f t="shared" si="213"/>
        <v>0</v>
      </c>
      <c r="CI319" s="467"/>
      <c r="CJ319" s="467">
        <f t="shared" si="214"/>
        <v>44.712576562499997</v>
      </c>
      <c r="CK319" s="467">
        <f t="shared" si="215"/>
        <v>0</v>
      </c>
      <c r="CL319" s="467">
        <f t="shared" si="216"/>
        <v>0</v>
      </c>
      <c r="CM319" s="467">
        <f t="shared" si="217"/>
        <v>0</v>
      </c>
      <c r="CN319" s="467">
        <f t="shared" si="218"/>
        <v>0</v>
      </c>
      <c r="CO319" s="462"/>
      <c r="CP319" s="462"/>
      <c r="CQ319" s="457"/>
      <c r="CR319" s="457"/>
      <c r="CS319" s="457"/>
    </row>
    <row r="320" spans="1:97" s="463" customFormat="1" hidden="1">
      <c r="A320" s="469"/>
      <c r="B320" s="465" t="s">
        <v>359</v>
      </c>
      <c r="C320" s="466">
        <v>3.94</v>
      </c>
      <c r="D320" s="467">
        <f t="shared" si="219"/>
        <v>122.02081499999998</v>
      </c>
      <c r="E320" s="467">
        <f t="shared" si="183"/>
        <v>152.52601874999999</v>
      </c>
      <c r="F320" s="467"/>
      <c r="G320" s="467"/>
      <c r="H320" s="467"/>
      <c r="I320" s="467"/>
      <c r="J320" s="467"/>
      <c r="K320" s="467"/>
      <c r="L320" s="467"/>
      <c r="M320" s="467"/>
      <c r="N320" s="467"/>
      <c r="O320" s="467"/>
      <c r="P320" s="467"/>
      <c r="Q320" s="467"/>
      <c r="R320" s="467"/>
      <c r="S320" s="467"/>
      <c r="T320" s="467"/>
      <c r="U320" s="467"/>
      <c r="V320" s="467"/>
      <c r="W320" s="467"/>
      <c r="X320" s="467"/>
      <c r="Y320" s="467">
        <f t="shared" si="184"/>
        <v>61.010407499999992</v>
      </c>
      <c r="Z320" s="467">
        <f t="shared" si="185"/>
        <v>0</v>
      </c>
      <c r="AA320" s="467"/>
      <c r="AB320" s="467">
        <f t="shared" si="186"/>
        <v>48.808325999999994</v>
      </c>
      <c r="AC320" s="467">
        <f t="shared" si="187"/>
        <v>0</v>
      </c>
      <c r="AD320" s="467"/>
      <c r="AE320" s="467">
        <f t="shared" si="188"/>
        <v>42.707285249999991</v>
      </c>
      <c r="AF320" s="467">
        <f t="shared" si="189"/>
        <v>0</v>
      </c>
      <c r="AG320" s="467"/>
      <c r="AH320" s="467">
        <f t="shared" si="190"/>
        <v>36.606244499999995</v>
      </c>
      <c r="AI320" s="467">
        <f t="shared" si="191"/>
        <v>0</v>
      </c>
      <c r="AJ320" s="467"/>
      <c r="AK320" s="467">
        <f t="shared" si="192"/>
        <v>61.010407499999992</v>
      </c>
      <c r="AL320" s="467">
        <f t="shared" si="193"/>
        <v>0</v>
      </c>
      <c r="AM320" s="467"/>
      <c r="AN320" s="467">
        <f t="shared" si="194"/>
        <v>48.808325999999994</v>
      </c>
      <c r="AO320" s="467">
        <f t="shared" si="195"/>
        <v>0</v>
      </c>
      <c r="AP320" s="467"/>
      <c r="AQ320" s="467">
        <f t="shared" si="196"/>
        <v>42.707285249999991</v>
      </c>
      <c r="AR320" s="467">
        <f t="shared" si="197"/>
        <v>0</v>
      </c>
      <c r="AS320" s="467"/>
      <c r="AT320" s="467">
        <f t="shared" si="198"/>
        <v>36.606244499999995</v>
      </c>
      <c r="AU320" s="467">
        <f t="shared" si="199"/>
        <v>0</v>
      </c>
      <c r="AV320" s="467"/>
      <c r="AW320" s="467"/>
      <c r="AX320" s="467"/>
      <c r="AY320" s="467"/>
      <c r="AZ320" s="467"/>
      <c r="BA320" s="467"/>
      <c r="BB320" s="467"/>
      <c r="BC320" s="467"/>
      <c r="BD320" s="467"/>
      <c r="BE320" s="467"/>
      <c r="BF320" s="467"/>
      <c r="BG320" s="467"/>
      <c r="BH320" s="467"/>
      <c r="BI320" s="467"/>
      <c r="BJ320" s="467"/>
      <c r="BK320" s="467"/>
      <c r="BL320" s="467"/>
      <c r="BM320" s="467"/>
      <c r="BN320" s="467"/>
      <c r="BO320" s="467">
        <f t="shared" si="200"/>
        <v>76.263009374999996</v>
      </c>
      <c r="BP320" s="467">
        <f t="shared" si="201"/>
        <v>0</v>
      </c>
      <c r="BQ320" s="467"/>
      <c r="BR320" s="467">
        <f t="shared" si="202"/>
        <v>61.010407499999999</v>
      </c>
      <c r="BS320" s="467">
        <f t="shared" si="203"/>
        <v>0</v>
      </c>
      <c r="BT320" s="467"/>
      <c r="BU320" s="467">
        <f t="shared" si="204"/>
        <v>53.384106562499994</v>
      </c>
      <c r="BV320" s="467">
        <f t="shared" si="205"/>
        <v>0</v>
      </c>
      <c r="BW320" s="467"/>
      <c r="BX320" s="467">
        <f t="shared" si="206"/>
        <v>45.757805624999996</v>
      </c>
      <c r="BY320" s="467">
        <f t="shared" si="207"/>
        <v>0</v>
      </c>
      <c r="BZ320" s="467"/>
      <c r="CA320" s="467">
        <f t="shared" si="208"/>
        <v>76.263009374999996</v>
      </c>
      <c r="CB320" s="467">
        <f t="shared" si="209"/>
        <v>0</v>
      </c>
      <c r="CC320" s="467"/>
      <c r="CD320" s="467">
        <f t="shared" si="210"/>
        <v>61.010407499999999</v>
      </c>
      <c r="CE320" s="467">
        <f t="shared" si="211"/>
        <v>0</v>
      </c>
      <c r="CF320" s="467"/>
      <c r="CG320" s="467">
        <f t="shared" si="212"/>
        <v>53.384106562499994</v>
      </c>
      <c r="CH320" s="467">
        <f t="shared" si="213"/>
        <v>0</v>
      </c>
      <c r="CI320" s="467"/>
      <c r="CJ320" s="467">
        <f t="shared" si="214"/>
        <v>45.757805624999996</v>
      </c>
      <c r="CK320" s="467">
        <f t="shared" si="215"/>
        <v>0</v>
      </c>
      <c r="CL320" s="467">
        <f t="shared" si="216"/>
        <v>0</v>
      </c>
      <c r="CM320" s="467">
        <f t="shared" si="217"/>
        <v>0</v>
      </c>
      <c r="CN320" s="467">
        <f t="shared" si="218"/>
        <v>0</v>
      </c>
      <c r="CO320" s="462"/>
      <c r="CP320" s="462"/>
      <c r="CQ320" s="457"/>
      <c r="CR320" s="457"/>
      <c r="CS320" s="457"/>
    </row>
    <row r="321" spans="1:97" s="463" customFormat="1" hidden="1">
      <c r="A321" s="469"/>
      <c r="B321" s="465" t="s">
        <v>360</v>
      </c>
      <c r="C321" s="466">
        <v>4</v>
      </c>
      <c r="D321" s="467">
        <f t="shared" si="219"/>
        <v>123.879</v>
      </c>
      <c r="E321" s="467">
        <f t="shared" si="183"/>
        <v>154.84875</v>
      </c>
      <c r="F321" s="467"/>
      <c r="G321" s="467"/>
      <c r="H321" s="467"/>
      <c r="I321" s="467"/>
      <c r="J321" s="467"/>
      <c r="K321" s="467"/>
      <c r="L321" s="467"/>
      <c r="M321" s="467"/>
      <c r="N321" s="467"/>
      <c r="O321" s="467"/>
      <c r="P321" s="467"/>
      <c r="Q321" s="467"/>
      <c r="R321" s="467"/>
      <c r="S321" s="467"/>
      <c r="T321" s="467"/>
      <c r="U321" s="467"/>
      <c r="V321" s="467"/>
      <c r="W321" s="467"/>
      <c r="X321" s="467"/>
      <c r="Y321" s="467">
        <f t="shared" si="184"/>
        <v>61.939500000000002</v>
      </c>
      <c r="Z321" s="467">
        <f t="shared" si="185"/>
        <v>0</v>
      </c>
      <c r="AA321" s="467"/>
      <c r="AB321" s="467">
        <f t="shared" si="186"/>
        <v>49.551600000000008</v>
      </c>
      <c r="AC321" s="467">
        <f t="shared" si="187"/>
        <v>0</v>
      </c>
      <c r="AD321" s="467"/>
      <c r="AE321" s="467">
        <f t="shared" si="188"/>
        <v>43.35765</v>
      </c>
      <c r="AF321" s="467">
        <f t="shared" si="189"/>
        <v>0</v>
      </c>
      <c r="AG321" s="467"/>
      <c r="AH321" s="467">
        <f t="shared" si="190"/>
        <v>37.163699999999999</v>
      </c>
      <c r="AI321" s="467">
        <f t="shared" si="191"/>
        <v>0</v>
      </c>
      <c r="AJ321" s="467"/>
      <c r="AK321" s="467">
        <f t="shared" si="192"/>
        <v>61.939500000000002</v>
      </c>
      <c r="AL321" s="467">
        <f t="shared" si="193"/>
        <v>0</v>
      </c>
      <c r="AM321" s="467"/>
      <c r="AN321" s="467">
        <f t="shared" si="194"/>
        <v>49.551600000000008</v>
      </c>
      <c r="AO321" s="467">
        <f t="shared" si="195"/>
        <v>0</v>
      </c>
      <c r="AP321" s="467"/>
      <c r="AQ321" s="467">
        <f t="shared" si="196"/>
        <v>43.35765</v>
      </c>
      <c r="AR321" s="467">
        <f t="shared" si="197"/>
        <v>0</v>
      </c>
      <c r="AS321" s="467"/>
      <c r="AT321" s="467">
        <f t="shared" si="198"/>
        <v>37.163699999999999</v>
      </c>
      <c r="AU321" s="467">
        <f t="shared" si="199"/>
        <v>0</v>
      </c>
      <c r="AV321" s="467"/>
      <c r="AW321" s="467"/>
      <c r="AX321" s="467"/>
      <c r="AY321" s="467"/>
      <c r="AZ321" s="467"/>
      <c r="BA321" s="467"/>
      <c r="BB321" s="467"/>
      <c r="BC321" s="467"/>
      <c r="BD321" s="467"/>
      <c r="BE321" s="467"/>
      <c r="BF321" s="467"/>
      <c r="BG321" s="467"/>
      <c r="BH321" s="467"/>
      <c r="BI321" s="467"/>
      <c r="BJ321" s="467"/>
      <c r="BK321" s="467"/>
      <c r="BL321" s="467"/>
      <c r="BM321" s="467"/>
      <c r="BN321" s="467"/>
      <c r="BO321" s="467">
        <f t="shared" si="200"/>
        <v>77.424374999999998</v>
      </c>
      <c r="BP321" s="467">
        <f t="shared" si="201"/>
        <v>0</v>
      </c>
      <c r="BQ321" s="467"/>
      <c r="BR321" s="467">
        <f t="shared" si="202"/>
        <v>61.939500000000002</v>
      </c>
      <c r="BS321" s="467">
        <f t="shared" si="203"/>
        <v>0</v>
      </c>
      <c r="BT321" s="467"/>
      <c r="BU321" s="467">
        <f t="shared" si="204"/>
        <v>54.197062499999994</v>
      </c>
      <c r="BV321" s="467">
        <f t="shared" si="205"/>
        <v>0</v>
      </c>
      <c r="BW321" s="467"/>
      <c r="BX321" s="467">
        <f t="shared" si="206"/>
        <v>46.454625</v>
      </c>
      <c r="BY321" s="467">
        <f t="shared" si="207"/>
        <v>0</v>
      </c>
      <c r="BZ321" s="467"/>
      <c r="CA321" s="467">
        <f t="shared" si="208"/>
        <v>77.424374999999998</v>
      </c>
      <c r="CB321" s="467">
        <f t="shared" si="209"/>
        <v>0</v>
      </c>
      <c r="CC321" s="467"/>
      <c r="CD321" s="467">
        <f t="shared" si="210"/>
        <v>61.939500000000002</v>
      </c>
      <c r="CE321" s="467">
        <f t="shared" si="211"/>
        <v>0</v>
      </c>
      <c r="CF321" s="467"/>
      <c r="CG321" s="467">
        <f t="shared" si="212"/>
        <v>54.197062499999994</v>
      </c>
      <c r="CH321" s="467">
        <f t="shared" si="213"/>
        <v>0</v>
      </c>
      <c r="CI321" s="467"/>
      <c r="CJ321" s="467">
        <f t="shared" si="214"/>
        <v>46.454625</v>
      </c>
      <c r="CK321" s="467">
        <f t="shared" si="215"/>
        <v>0</v>
      </c>
      <c r="CL321" s="467">
        <f t="shared" si="216"/>
        <v>0</v>
      </c>
      <c r="CM321" s="467">
        <f t="shared" si="217"/>
        <v>0</v>
      </c>
      <c r="CN321" s="467">
        <f t="shared" si="218"/>
        <v>0</v>
      </c>
      <c r="CO321" s="462"/>
      <c r="CP321" s="462"/>
      <c r="CQ321" s="457"/>
      <c r="CR321" s="457"/>
      <c r="CS321" s="457"/>
    </row>
    <row r="322" spans="1:97" s="463" customFormat="1" hidden="1">
      <c r="A322" s="469"/>
      <c r="B322" s="465" t="s">
        <v>361</v>
      </c>
      <c r="C322" s="466">
        <v>4.0599999999999996</v>
      </c>
      <c r="D322" s="467">
        <f t="shared" si="219"/>
        <v>125.73718499999998</v>
      </c>
      <c r="E322" s="467">
        <f t="shared" si="183"/>
        <v>157.17148124999997</v>
      </c>
      <c r="F322" s="467"/>
      <c r="G322" s="467"/>
      <c r="H322" s="467"/>
      <c r="I322" s="467"/>
      <c r="J322" s="467"/>
      <c r="K322" s="467"/>
      <c r="L322" s="467"/>
      <c r="M322" s="467"/>
      <c r="N322" s="467"/>
      <c r="O322" s="467"/>
      <c r="P322" s="467"/>
      <c r="Q322" s="467"/>
      <c r="R322" s="467"/>
      <c r="S322" s="467"/>
      <c r="T322" s="467"/>
      <c r="U322" s="467"/>
      <c r="V322" s="467"/>
      <c r="W322" s="467"/>
      <c r="X322" s="467"/>
      <c r="Y322" s="467">
        <f t="shared" si="184"/>
        <v>62.868592499999991</v>
      </c>
      <c r="Z322" s="467">
        <f t="shared" si="185"/>
        <v>0</v>
      </c>
      <c r="AA322" s="467"/>
      <c r="AB322" s="467">
        <f t="shared" si="186"/>
        <v>50.294873999999993</v>
      </c>
      <c r="AC322" s="467">
        <f t="shared" si="187"/>
        <v>0</v>
      </c>
      <c r="AD322" s="467"/>
      <c r="AE322" s="467">
        <f t="shared" si="188"/>
        <v>44.008014749999994</v>
      </c>
      <c r="AF322" s="467">
        <f t="shared" si="189"/>
        <v>0</v>
      </c>
      <c r="AG322" s="467"/>
      <c r="AH322" s="467">
        <f t="shared" si="190"/>
        <v>37.721155499999995</v>
      </c>
      <c r="AI322" s="467">
        <f t="shared" si="191"/>
        <v>0</v>
      </c>
      <c r="AJ322" s="467"/>
      <c r="AK322" s="467">
        <f t="shared" si="192"/>
        <v>62.868592499999991</v>
      </c>
      <c r="AL322" s="467">
        <f t="shared" si="193"/>
        <v>0</v>
      </c>
      <c r="AM322" s="467"/>
      <c r="AN322" s="467">
        <f t="shared" si="194"/>
        <v>50.294873999999993</v>
      </c>
      <c r="AO322" s="467">
        <f t="shared" si="195"/>
        <v>0</v>
      </c>
      <c r="AP322" s="467"/>
      <c r="AQ322" s="467">
        <f t="shared" si="196"/>
        <v>44.008014749999994</v>
      </c>
      <c r="AR322" s="467">
        <f t="shared" si="197"/>
        <v>0</v>
      </c>
      <c r="AS322" s="467"/>
      <c r="AT322" s="467">
        <f t="shared" si="198"/>
        <v>37.721155499999995</v>
      </c>
      <c r="AU322" s="467">
        <f t="shared" si="199"/>
        <v>0</v>
      </c>
      <c r="AV322" s="467"/>
      <c r="AW322" s="467"/>
      <c r="AX322" s="467"/>
      <c r="AY322" s="467"/>
      <c r="AZ322" s="467"/>
      <c r="BA322" s="467"/>
      <c r="BB322" s="467"/>
      <c r="BC322" s="467"/>
      <c r="BD322" s="467"/>
      <c r="BE322" s="467"/>
      <c r="BF322" s="467"/>
      <c r="BG322" s="467"/>
      <c r="BH322" s="467"/>
      <c r="BI322" s="467"/>
      <c r="BJ322" s="467"/>
      <c r="BK322" s="467"/>
      <c r="BL322" s="467"/>
      <c r="BM322" s="467"/>
      <c r="BN322" s="467"/>
      <c r="BO322" s="467">
        <f t="shared" si="200"/>
        <v>78.585740624999985</v>
      </c>
      <c r="BP322" s="467">
        <f t="shared" si="201"/>
        <v>0</v>
      </c>
      <c r="BQ322" s="467"/>
      <c r="BR322" s="467">
        <f t="shared" si="202"/>
        <v>62.868592499999991</v>
      </c>
      <c r="BS322" s="467">
        <f t="shared" si="203"/>
        <v>0</v>
      </c>
      <c r="BT322" s="467"/>
      <c r="BU322" s="467">
        <f t="shared" si="204"/>
        <v>55.010018437499987</v>
      </c>
      <c r="BV322" s="467">
        <f t="shared" si="205"/>
        <v>0</v>
      </c>
      <c r="BW322" s="467"/>
      <c r="BX322" s="467">
        <f t="shared" si="206"/>
        <v>47.15144437499999</v>
      </c>
      <c r="BY322" s="467">
        <f t="shared" si="207"/>
        <v>0</v>
      </c>
      <c r="BZ322" s="467"/>
      <c r="CA322" s="467">
        <f t="shared" si="208"/>
        <v>78.585740624999985</v>
      </c>
      <c r="CB322" s="467">
        <f t="shared" si="209"/>
        <v>0</v>
      </c>
      <c r="CC322" s="467"/>
      <c r="CD322" s="467">
        <f t="shared" si="210"/>
        <v>62.868592499999991</v>
      </c>
      <c r="CE322" s="467">
        <f t="shared" si="211"/>
        <v>0</v>
      </c>
      <c r="CF322" s="467"/>
      <c r="CG322" s="467">
        <f t="shared" si="212"/>
        <v>55.010018437499987</v>
      </c>
      <c r="CH322" s="467">
        <f t="shared" si="213"/>
        <v>0</v>
      </c>
      <c r="CI322" s="467"/>
      <c r="CJ322" s="467">
        <f t="shared" si="214"/>
        <v>47.15144437499999</v>
      </c>
      <c r="CK322" s="467">
        <f t="shared" si="215"/>
        <v>0</v>
      </c>
      <c r="CL322" s="467">
        <f t="shared" si="216"/>
        <v>0</v>
      </c>
      <c r="CM322" s="467">
        <f t="shared" si="217"/>
        <v>0</v>
      </c>
      <c r="CN322" s="467">
        <f t="shared" si="218"/>
        <v>0</v>
      </c>
      <c r="CO322" s="462"/>
      <c r="CP322" s="462"/>
      <c r="CQ322" s="457"/>
      <c r="CR322" s="457"/>
      <c r="CS322" s="457"/>
    </row>
    <row r="323" spans="1:97" s="463" customFormat="1" hidden="1">
      <c r="A323" s="469"/>
      <c r="B323" s="465" t="s">
        <v>345</v>
      </c>
      <c r="C323" s="466">
        <v>4.12</v>
      </c>
      <c r="D323" s="467">
        <f t="shared" si="219"/>
        <v>127.59536999999999</v>
      </c>
      <c r="E323" s="467">
        <f t="shared" si="183"/>
        <v>159.49421249999997</v>
      </c>
      <c r="F323" s="467"/>
      <c r="G323" s="467"/>
      <c r="H323" s="467"/>
      <c r="I323" s="467"/>
      <c r="J323" s="467"/>
      <c r="K323" s="467"/>
      <c r="L323" s="467"/>
      <c r="M323" s="467"/>
      <c r="N323" s="467"/>
      <c r="O323" s="467"/>
      <c r="P323" s="467"/>
      <c r="Q323" s="467"/>
      <c r="R323" s="467"/>
      <c r="S323" s="467"/>
      <c r="T323" s="467"/>
      <c r="U323" s="467"/>
      <c r="V323" s="467"/>
      <c r="W323" s="467"/>
      <c r="X323" s="467"/>
      <c r="Y323" s="467">
        <f t="shared" si="184"/>
        <v>63.797684999999994</v>
      </c>
      <c r="Z323" s="467">
        <f t="shared" si="185"/>
        <v>0</v>
      </c>
      <c r="AA323" s="467"/>
      <c r="AB323" s="467">
        <f t="shared" si="186"/>
        <v>51.038148</v>
      </c>
      <c r="AC323" s="467">
        <f t="shared" si="187"/>
        <v>0</v>
      </c>
      <c r="AD323" s="467"/>
      <c r="AE323" s="467">
        <f t="shared" si="188"/>
        <v>44.658379499999995</v>
      </c>
      <c r="AF323" s="467">
        <f t="shared" si="189"/>
        <v>0</v>
      </c>
      <c r="AG323" s="467"/>
      <c r="AH323" s="467">
        <f t="shared" si="190"/>
        <v>38.278610999999998</v>
      </c>
      <c r="AI323" s="467">
        <f t="shared" si="191"/>
        <v>0</v>
      </c>
      <c r="AJ323" s="467"/>
      <c r="AK323" s="467">
        <f t="shared" si="192"/>
        <v>63.797684999999994</v>
      </c>
      <c r="AL323" s="467">
        <f t="shared" si="193"/>
        <v>0</v>
      </c>
      <c r="AM323" s="467"/>
      <c r="AN323" s="467">
        <f t="shared" si="194"/>
        <v>51.038148</v>
      </c>
      <c r="AO323" s="467">
        <f t="shared" si="195"/>
        <v>0</v>
      </c>
      <c r="AP323" s="467"/>
      <c r="AQ323" s="467">
        <f t="shared" si="196"/>
        <v>44.658379499999995</v>
      </c>
      <c r="AR323" s="467">
        <f t="shared" si="197"/>
        <v>0</v>
      </c>
      <c r="AS323" s="467"/>
      <c r="AT323" s="467">
        <f t="shared" si="198"/>
        <v>38.278610999999998</v>
      </c>
      <c r="AU323" s="467">
        <f t="shared" si="199"/>
        <v>0</v>
      </c>
      <c r="AV323" s="467"/>
      <c r="AW323" s="467"/>
      <c r="AX323" s="467"/>
      <c r="AY323" s="467"/>
      <c r="AZ323" s="467"/>
      <c r="BA323" s="467"/>
      <c r="BB323" s="467"/>
      <c r="BC323" s="467"/>
      <c r="BD323" s="467"/>
      <c r="BE323" s="467"/>
      <c r="BF323" s="467"/>
      <c r="BG323" s="467"/>
      <c r="BH323" s="467"/>
      <c r="BI323" s="467"/>
      <c r="BJ323" s="467"/>
      <c r="BK323" s="467"/>
      <c r="BL323" s="467"/>
      <c r="BM323" s="467"/>
      <c r="BN323" s="467"/>
      <c r="BO323" s="467">
        <f t="shared" si="200"/>
        <v>79.747106249999987</v>
      </c>
      <c r="BP323" s="467">
        <f t="shared" si="201"/>
        <v>0</v>
      </c>
      <c r="BQ323" s="467"/>
      <c r="BR323" s="467">
        <f t="shared" si="202"/>
        <v>63.797684999999994</v>
      </c>
      <c r="BS323" s="467">
        <f t="shared" si="203"/>
        <v>0</v>
      </c>
      <c r="BT323" s="467"/>
      <c r="BU323" s="467">
        <f t="shared" si="204"/>
        <v>55.822974374999987</v>
      </c>
      <c r="BV323" s="467">
        <f t="shared" si="205"/>
        <v>0</v>
      </c>
      <c r="BW323" s="467"/>
      <c r="BX323" s="467">
        <f t="shared" si="206"/>
        <v>47.848263749999994</v>
      </c>
      <c r="BY323" s="467">
        <f t="shared" si="207"/>
        <v>0</v>
      </c>
      <c r="BZ323" s="467"/>
      <c r="CA323" s="467">
        <f t="shared" si="208"/>
        <v>79.747106249999987</v>
      </c>
      <c r="CB323" s="467">
        <f t="shared" si="209"/>
        <v>0</v>
      </c>
      <c r="CC323" s="467"/>
      <c r="CD323" s="467">
        <f t="shared" si="210"/>
        <v>63.797684999999994</v>
      </c>
      <c r="CE323" s="467">
        <f t="shared" si="211"/>
        <v>0</v>
      </c>
      <c r="CF323" s="467"/>
      <c r="CG323" s="467">
        <f t="shared" si="212"/>
        <v>55.822974374999987</v>
      </c>
      <c r="CH323" s="467">
        <f t="shared" si="213"/>
        <v>0</v>
      </c>
      <c r="CI323" s="467"/>
      <c r="CJ323" s="467">
        <f t="shared" si="214"/>
        <v>47.848263749999994</v>
      </c>
      <c r="CK323" s="467">
        <f t="shared" si="215"/>
        <v>0</v>
      </c>
      <c r="CL323" s="467">
        <f t="shared" si="216"/>
        <v>0</v>
      </c>
      <c r="CM323" s="467">
        <f t="shared" si="217"/>
        <v>0</v>
      </c>
      <c r="CN323" s="467">
        <f t="shared" si="218"/>
        <v>0</v>
      </c>
      <c r="CO323" s="462"/>
      <c r="CP323" s="462"/>
      <c r="CQ323" s="457"/>
      <c r="CR323" s="457"/>
      <c r="CS323" s="457"/>
    </row>
    <row r="324" spans="1:97" s="463" customFormat="1" hidden="1">
      <c r="A324" s="480"/>
      <c r="B324" s="465" t="s">
        <v>362</v>
      </c>
      <c r="C324" s="466">
        <v>4.1900000000000004</v>
      </c>
      <c r="D324" s="467">
        <f t="shared" si="219"/>
        <v>129.76325250000002</v>
      </c>
      <c r="E324" s="467">
        <f t="shared" si="183"/>
        <v>162.20406562500003</v>
      </c>
      <c r="F324" s="467"/>
      <c r="G324" s="467"/>
      <c r="H324" s="467"/>
      <c r="I324" s="467"/>
      <c r="J324" s="467"/>
      <c r="K324" s="467"/>
      <c r="L324" s="467"/>
      <c r="M324" s="467"/>
      <c r="N324" s="467"/>
      <c r="O324" s="467"/>
      <c r="P324" s="467"/>
      <c r="Q324" s="467"/>
      <c r="R324" s="467"/>
      <c r="S324" s="467"/>
      <c r="T324" s="467"/>
      <c r="U324" s="467"/>
      <c r="V324" s="467"/>
      <c r="W324" s="467"/>
      <c r="X324" s="467"/>
      <c r="Y324" s="467">
        <f t="shared" si="184"/>
        <v>64.881626250000011</v>
      </c>
      <c r="Z324" s="467">
        <f t="shared" si="185"/>
        <v>0</v>
      </c>
      <c r="AA324" s="467"/>
      <c r="AB324" s="467">
        <f t="shared" si="186"/>
        <v>51.905301000000009</v>
      </c>
      <c r="AC324" s="467">
        <f t="shared" si="187"/>
        <v>0</v>
      </c>
      <c r="AD324" s="467"/>
      <c r="AE324" s="467">
        <f t="shared" si="188"/>
        <v>45.417138375000007</v>
      </c>
      <c r="AF324" s="467">
        <f t="shared" si="189"/>
        <v>0</v>
      </c>
      <c r="AG324" s="467"/>
      <c r="AH324" s="467">
        <f t="shared" si="190"/>
        <v>38.928975750000006</v>
      </c>
      <c r="AI324" s="467">
        <f t="shared" si="191"/>
        <v>0</v>
      </c>
      <c r="AJ324" s="467"/>
      <c r="AK324" s="467">
        <f t="shared" si="192"/>
        <v>64.881626250000011</v>
      </c>
      <c r="AL324" s="467">
        <f t="shared" si="193"/>
        <v>0</v>
      </c>
      <c r="AM324" s="467"/>
      <c r="AN324" s="467">
        <f t="shared" si="194"/>
        <v>51.905301000000009</v>
      </c>
      <c r="AO324" s="467">
        <f t="shared" si="195"/>
        <v>0</v>
      </c>
      <c r="AP324" s="467"/>
      <c r="AQ324" s="467">
        <f t="shared" si="196"/>
        <v>45.417138375000007</v>
      </c>
      <c r="AR324" s="467">
        <f t="shared" si="197"/>
        <v>0</v>
      </c>
      <c r="AS324" s="467"/>
      <c r="AT324" s="467">
        <f t="shared" si="198"/>
        <v>38.928975750000006</v>
      </c>
      <c r="AU324" s="467">
        <f t="shared" si="199"/>
        <v>0</v>
      </c>
      <c r="AV324" s="467"/>
      <c r="AW324" s="467"/>
      <c r="AX324" s="467"/>
      <c r="AY324" s="467"/>
      <c r="AZ324" s="467"/>
      <c r="BA324" s="467"/>
      <c r="BB324" s="467"/>
      <c r="BC324" s="467"/>
      <c r="BD324" s="467"/>
      <c r="BE324" s="467"/>
      <c r="BF324" s="467"/>
      <c r="BG324" s="467"/>
      <c r="BH324" s="467"/>
      <c r="BI324" s="467"/>
      <c r="BJ324" s="467"/>
      <c r="BK324" s="467"/>
      <c r="BL324" s="467"/>
      <c r="BM324" s="467"/>
      <c r="BN324" s="467"/>
      <c r="BO324" s="467">
        <f t="shared" si="200"/>
        <v>81.102032812500013</v>
      </c>
      <c r="BP324" s="467">
        <f t="shared" si="201"/>
        <v>0</v>
      </c>
      <c r="BQ324" s="467"/>
      <c r="BR324" s="467">
        <f t="shared" si="202"/>
        <v>64.881626250000011</v>
      </c>
      <c r="BS324" s="467">
        <f t="shared" si="203"/>
        <v>0</v>
      </c>
      <c r="BT324" s="467"/>
      <c r="BU324" s="467">
        <f t="shared" si="204"/>
        <v>56.771422968750002</v>
      </c>
      <c r="BV324" s="467">
        <f t="shared" si="205"/>
        <v>0</v>
      </c>
      <c r="BW324" s="467"/>
      <c r="BX324" s="467">
        <f t="shared" si="206"/>
        <v>48.661219687500008</v>
      </c>
      <c r="BY324" s="467">
        <f t="shared" si="207"/>
        <v>0</v>
      </c>
      <c r="BZ324" s="467"/>
      <c r="CA324" s="467">
        <f t="shared" si="208"/>
        <v>81.102032812500013</v>
      </c>
      <c r="CB324" s="467">
        <f t="shared" si="209"/>
        <v>0</v>
      </c>
      <c r="CC324" s="467"/>
      <c r="CD324" s="467">
        <f t="shared" si="210"/>
        <v>64.881626250000011</v>
      </c>
      <c r="CE324" s="467">
        <f t="shared" si="211"/>
        <v>0</v>
      </c>
      <c r="CF324" s="467"/>
      <c r="CG324" s="467">
        <f t="shared" si="212"/>
        <v>56.771422968750002</v>
      </c>
      <c r="CH324" s="467">
        <f t="shared" si="213"/>
        <v>0</v>
      </c>
      <c r="CI324" s="467"/>
      <c r="CJ324" s="467">
        <f t="shared" si="214"/>
        <v>48.661219687500008</v>
      </c>
      <c r="CK324" s="467">
        <f t="shared" si="215"/>
        <v>0</v>
      </c>
      <c r="CL324" s="467">
        <f t="shared" si="216"/>
        <v>0</v>
      </c>
      <c r="CM324" s="467">
        <f t="shared" si="217"/>
        <v>0</v>
      </c>
      <c r="CN324" s="467">
        <f t="shared" si="218"/>
        <v>0</v>
      </c>
      <c r="CO324" s="462"/>
      <c r="CP324" s="462"/>
      <c r="CQ324" s="457"/>
      <c r="CR324" s="457"/>
      <c r="CS324" s="457"/>
    </row>
    <row r="325" spans="1:97" s="463" customFormat="1" hidden="1">
      <c r="A325" s="464"/>
      <c r="B325" s="465" t="s">
        <v>353</v>
      </c>
      <c r="C325" s="466">
        <v>3.95</v>
      </c>
      <c r="D325" s="467">
        <f t="shared" si="219"/>
        <v>122.33051250000001</v>
      </c>
      <c r="E325" s="467">
        <f t="shared" si="183"/>
        <v>152.91314062500001</v>
      </c>
      <c r="F325" s="467"/>
      <c r="G325" s="467"/>
      <c r="H325" s="467"/>
      <c r="I325" s="467"/>
      <c r="J325" s="467"/>
      <c r="K325" s="467"/>
      <c r="L325" s="467"/>
      <c r="M325" s="467"/>
      <c r="N325" s="467"/>
      <c r="O325" s="467"/>
      <c r="P325" s="467"/>
      <c r="Q325" s="467"/>
      <c r="R325" s="467"/>
      <c r="S325" s="467"/>
      <c r="T325" s="467"/>
      <c r="U325" s="467"/>
      <c r="V325" s="467"/>
      <c r="W325" s="467"/>
      <c r="X325" s="467"/>
      <c r="Y325" s="467">
        <f t="shared" si="184"/>
        <v>61.165256250000006</v>
      </c>
      <c r="Z325" s="467">
        <f t="shared" si="185"/>
        <v>0</v>
      </c>
      <c r="AA325" s="467"/>
      <c r="AB325" s="467">
        <f t="shared" si="186"/>
        <v>48.93220500000001</v>
      </c>
      <c r="AC325" s="467">
        <f t="shared" si="187"/>
        <v>0</v>
      </c>
      <c r="AD325" s="467"/>
      <c r="AE325" s="467">
        <f t="shared" si="188"/>
        <v>42.815679375000002</v>
      </c>
      <c r="AF325" s="467">
        <f t="shared" si="189"/>
        <v>0</v>
      </c>
      <c r="AG325" s="467"/>
      <c r="AH325" s="467">
        <f t="shared" si="190"/>
        <v>36.699153750000001</v>
      </c>
      <c r="AI325" s="467">
        <f t="shared" si="191"/>
        <v>0</v>
      </c>
      <c r="AJ325" s="467"/>
      <c r="AK325" s="467">
        <f t="shared" si="192"/>
        <v>61.165256250000006</v>
      </c>
      <c r="AL325" s="467">
        <f t="shared" si="193"/>
        <v>0</v>
      </c>
      <c r="AM325" s="467"/>
      <c r="AN325" s="467">
        <f t="shared" si="194"/>
        <v>48.93220500000001</v>
      </c>
      <c r="AO325" s="467">
        <f t="shared" si="195"/>
        <v>0</v>
      </c>
      <c r="AP325" s="467"/>
      <c r="AQ325" s="467">
        <f t="shared" si="196"/>
        <v>42.815679375000002</v>
      </c>
      <c r="AR325" s="467">
        <f t="shared" si="197"/>
        <v>0</v>
      </c>
      <c r="AS325" s="467"/>
      <c r="AT325" s="467">
        <f t="shared" si="198"/>
        <v>36.699153750000001</v>
      </c>
      <c r="AU325" s="467">
        <f t="shared" si="199"/>
        <v>0</v>
      </c>
      <c r="AV325" s="467"/>
      <c r="AW325" s="467"/>
      <c r="AX325" s="467"/>
      <c r="AY325" s="467"/>
      <c r="AZ325" s="467"/>
      <c r="BA325" s="467"/>
      <c r="BB325" s="467"/>
      <c r="BC325" s="467"/>
      <c r="BD325" s="467"/>
      <c r="BE325" s="467"/>
      <c r="BF325" s="467"/>
      <c r="BG325" s="467"/>
      <c r="BH325" s="467"/>
      <c r="BI325" s="467"/>
      <c r="BJ325" s="467"/>
      <c r="BK325" s="467"/>
      <c r="BL325" s="467"/>
      <c r="BM325" s="467"/>
      <c r="BN325" s="467"/>
      <c r="BO325" s="467">
        <f t="shared" si="200"/>
        <v>76.456570312500006</v>
      </c>
      <c r="BP325" s="467">
        <f t="shared" si="201"/>
        <v>0</v>
      </c>
      <c r="BQ325" s="467"/>
      <c r="BR325" s="467">
        <f t="shared" si="202"/>
        <v>61.165256250000006</v>
      </c>
      <c r="BS325" s="467">
        <f t="shared" si="203"/>
        <v>0</v>
      </c>
      <c r="BT325" s="467"/>
      <c r="BU325" s="467">
        <f t="shared" si="204"/>
        <v>53.519599218750002</v>
      </c>
      <c r="BV325" s="467">
        <f t="shared" si="205"/>
        <v>0</v>
      </c>
      <c r="BW325" s="467"/>
      <c r="BX325" s="467">
        <f t="shared" si="206"/>
        <v>45.873942187499999</v>
      </c>
      <c r="BY325" s="467">
        <f t="shared" si="207"/>
        <v>0</v>
      </c>
      <c r="BZ325" s="467"/>
      <c r="CA325" s="467">
        <f t="shared" si="208"/>
        <v>76.456570312500006</v>
      </c>
      <c r="CB325" s="467">
        <f t="shared" si="209"/>
        <v>0</v>
      </c>
      <c r="CC325" s="467"/>
      <c r="CD325" s="467">
        <f t="shared" si="210"/>
        <v>61.165256250000006</v>
      </c>
      <c r="CE325" s="467">
        <f t="shared" si="211"/>
        <v>0</v>
      </c>
      <c r="CF325" s="467"/>
      <c r="CG325" s="467">
        <f t="shared" si="212"/>
        <v>53.519599218750002</v>
      </c>
      <c r="CH325" s="467">
        <f t="shared" si="213"/>
        <v>0</v>
      </c>
      <c r="CI325" s="467"/>
      <c r="CJ325" s="467">
        <f t="shared" si="214"/>
        <v>45.873942187499999</v>
      </c>
      <c r="CK325" s="467">
        <f t="shared" si="215"/>
        <v>0</v>
      </c>
      <c r="CL325" s="467">
        <f t="shared" si="216"/>
        <v>0</v>
      </c>
      <c r="CM325" s="467">
        <f t="shared" si="217"/>
        <v>0</v>
      </c>
      <c r="CN325" s="467">
        <f t="shared" si="218"/>
        <v>0</v>
      </c>
      <c r="CO325" s="462"/>
      <c r="CP325" s="462"/>
      <c r="CQ325" s="457"/>
      <c r="CR325" s="457"/>
      <c r="CS325" s="457"/>
    </row>
    <row r="326" spans="1:97" s="463" customFormat="1" hidden="1">
      <c r="A326" s="469"/>
      <c r="B326" s="465" t="s">
        <v>354</v>
      </c>
      <c r="C326" s="466">
        <v>3.99</v>
      </c>
      <c r="D326" s="467">
        <f t="shared" si="219"/>
        <v>123.56930249999999</v>
      </c>
      <c r="E326" s="467">
        <f t="shared" si="183"/>
        <v>154.461628125</v>
      </c>
      <c r="F326" s="467"/>
      <c r="G326" s="467"/>
      <c r="H326" s="467"/>
      <c r="I326" s="467"/>
      <c r="J326" s="467"/>
      <c r="K326" s="467"/>
      <c r="L326" s="467"/>
      <c r="M326" s="467"/>
      <c r="N326" s="467"/>
      <c r="O326" s="467"/>
      <c r="P326" s="467"/>
      <c r="Q326" s="467"/>
      <c r="R326" s="467"/>
      <c r="S326" s="467"/>
      <c r="T326" s="467"/>
      <c r="U326" s="467"/>
      <c r="V326" s="467"/>
      <c r="W326" s="467"/>
      <c r="X326" s="467"/>
      <c r="Y326" s="467">
        <f t="shared" si="184"/>
        <v>61.784651249999996</v>
      </c>
      <c r="Z326" s="467">
        <f t="shared" si="185"/>
        <v>0</v>
      </c>
      <c r="AA326" s="467"/>
      <c r="AB326" s="467">
        <f t="shared" si="186"/>
        <v>49.427720999999998</v>
      </c>
      <c r="AC326" s="467">
        <f t="shared" si="187"/>
        <v>0</v>
      </c>
      <c r="AD326" s="467"/>
      <c r="AE326" s="467">
        <f t="shared" si="188"/>
        <v>43.249255874999996</v>
      </c>
      <c r="AF326" s="467">
        <f t="shared" si="189"/>
        <v>0</v>
      </c>
      <c r="AG326" s="467"/>
      <c r="AH326" s="467">
        <f t="shared" si="190"/>
        <v>37.070790749999993</v>
      </c>
      <c r="AI326" s="467">
        <f t="shared" si="191"/>
        <v>0</v>
      </c>
      <c r="AJ326" s="467"/>
      <c r="AK326" s="467">
        <f t="shared" si="192"/>
        <v>61.784651249999996</v>
      </c>
      <c r="AL326" s="467">
        <f t="shared" si="193"/>
        <v>0</v>
      </c>
      <c r="AM326" s="467"/>
      <c r="AN326" s="467">
        <f t="shared" si="194"/>
        <v>49.427720999999998</v>
      </c>
      <c r="AO326" s="467">
        <f t="shared" si="195"/>
        <v>0</v>
      </c>
      <c r="AP326" s="467"/>
      <c r="AQ326" s="467">
        <f t="shared" si="196"/>
        <v>43.249255874999996</v>
      </c>
      <c r="AR326" s="467">
        <f t="shared" si="197"/>
        <v>0</v>
      </c>
      <c r="AS326" s="467"/>
      <c r="AT326" s="467">
        <f t="shared" si="198"/>
        <v>37.070790749999993</v>
      </c>
      <c r="AU326" s="467">
        <f t="shared" si="199"/>
        <v>0</v>
      </c>
      <c r="AV326" s="467"/>
      <c r="AW326" s="467"/>
      <c r="AX326" s="467"/>
      <c r="AY326" s="467"/>
      <c r="AZ326" s="467"/>
      <c r="BA326" s="467"/>
      <c r="BB326" s="467"/>
      <c r="BC326" s="467"/>
      <c r="BD326" s="467"/>
      <c r="BE326" s="467"/>
      <c r="BF326" s="467"/>
      <c r="BG326" s="467"/>
      <c r="BH326" s="467"/>
      <c r="BI326" s="467"/>
      <c r="BJ326" s="467"/>
      <c r="BK326" s="467"/>
      <c r="BL326" s="467"/>
      <c r="BM326" s="467"/>
      <c r="BN326" s="467"/>
      <c r="BO326" s="467">
        <f t="shared" si="200"/>
        <v>77.230814062500002</v>
      </c>
      <c r="BP326" s="467">
        <f t="shared" si="201"/>
        <v>0</v>
      </c>
      <c r="BQ326" s="467"/>
      <c r="BR326" s="467">
        <f t="shared" si="202"/>
        <v>61.784651250000003</v>
      </c>
      <c r="BS326" s="467">
        <f t="shared" si="203"/>
        <v>0</v>
      </c>
      <c r="BT326" s="467"/>
      <c r="BU326" s="467">
        <f t="shared" si="204"/>
        <v>54.06156984375</v>
      </c>
      <c r="BV326" s="467">
        <f t="shared" si="205"/>
        <v>0</v>
      </c>
      <c r="BW326" s="467"/>
      <c r="BX326" s="467">
        <f t="shared" si="206"/>
        <v>46.338488437499997</v>
      </c>
      <c r="BY326" s="467">
        <f t="shared" si="207"/>
        <v>0</v>
      </c>
      <c r="BZ326" s="467"/>
      <c r="CA326" s="467">
        <f t="shared" si="208"/>
        <v>77.230814062500002</v>
      </c>
      <c r="CB326" s="467">
        <f t="shared" si="209"/>
        <v>0</v>
      </c>
      <c r="CC326" s="467"/>
      <c r="CD326" s="467">
        <f t="shared" si="210"/>
        <v>61.784651250000003</v>
      </c>
      <c r="CE326" s="467">
        <f t="shared" si="211"/>
        <v>0</v>
      </c>
      <c r="CF326" s="467"/>
      <c r="CG326" s="467">
        <f t="shared" si="212"/>
        <v>54.06156984375</v>
      </c>
      <c r="CH326" s="467">
        <f t="shared" si="213"/>
        <v>0</v>
      </c>
      <c r="CI326" s="467"/>
      <c r="CJ326" s="467">
        <f t="shared" si="214"/>
        <v>46.338488437499997</v>
      </c>
      <c r="CK326" s="467">
        <f t="shared" si="215"/>
        <v>0</v>
      </c>
      <c r="CL326" s="467">
        <f t="shared" si="216"/>
        <v>0</v>
      </c>
      <c r="CM326" s="467">
        <f t="shared" si="217"/>
        <v>0</v>
      </c>
      <c r="CN326" s="467">
        <f t="shared" si="218"/>
        <v>0</v>
      </c>
      <c r="CO326" s="462"/>
      <c r="CP326" s="462"/>
      <c r="CQ326" s="457"/>
      <c r="CR326" s="457"/>
      <c r="CS326" s="457"/>
    </row>
    <row r="327" spans="1:97" s="463" customFormat="1" hidden="1">
      <c r="A327" s="469"/>
      <c r="B327" s="465" t="s">
        <v>355</v>
      </c>
      <c r="C327" s="466">
        <v>4.05</v>
      </c>
      <c r="D327" s="467">
        <f t="shared" si="219"/>
        <v>125.42748749999998</v>
      </c>
      <c r="E327" s="467">
        <f t="shared" si="183"/>
        <v>156.78435937499998</v>
      </c>
      <c r="F327" s="467"/>
      <c r="G327" s="467"/>
      <c r="H327" s="467"/>
      <c r="I327" s="467"/>
      <c r="J327" s="467"/>
      <c r="K327" s="467"/>
      <c r="L327" s="467"/>
      <c r="M327" s="467"/>
      <c r="N327" s="467"/>
      <c r="O327" s="467"/>
      <c r="P327" s="467"/>
      <c r="Q327" s="467"/>
      <c r="R327" s="467"/>
      <c r="S327" s="467"/>
      <c r="T327" s="467"/>
      <c r="U327" s="467"/>
      <c r="V327" s="467"/>
      <c r="W327" s="467"/>
      <c r="X327" s="467"/>
      <c r="Y327" s="467">
        <f t="shared" si="184"/>
        <v>62.713743749999992</v>
      </c>
      <c r="Z327" s="467">
        <f t="shared" si="185"/>
        <v>0</v>
      </c>
      <c r="AA327" s="467"/>
      <c r="AB327" s="467">
        <f t="shared" si="186"/>
        <v>50.170994999999998</v>
      </c>
      <c r="AC327" s="467">
        <f t="shared" si="187"/>
        <v>0</v>
      </c>
      <c r="AD327" s="467"/>
      <c r="AE327" s="467">
        <f t="shared" si="188"/>
        <v>43.89962062499999</v>
      </c>
      <c r="AF327" s="467">
        <f t="shared" si="189"/>
        <v>0</v>
      </c>
      <c r="AG327" s="467"/>
      <c r="AH327" s="467">
        <f t="shared" si="190"/>
        <v>37.628246249999997</v>
      </c>
      <c r="AI327" s="467">
        <f t="shared" si="191"/>
        <v>0</v>
      </c>
      <c r="AJ327" s="467"/>
      <c r="AK327" s="467">
        <f t="shared" si="192"/>
        <v>62.713743749999992</v>
      </c>
      <c r="AL327" s="467">
        <f t="shared" si="193"/>
        <v>0</v>
      </c>
      <c r="AM327" s="467"/>
      <c r="AN327" s="467">
        <f t="shared" si="194"/>
        <v>50.170994999999998</v>
      </c>
      <c r="AO327" s="467">
        <f t="shared" si="195"/>
        <v>0</v>
      </c>
      <c r="AP327" s="467"/>
      <c r="AQ327" s="467">
        <f t="shared" si="196"/>
        <v>43.89962062499999</v>
      </c>
      <c r="AR327" s="467">
        <f t="shared" si="197"/>
        <v>0</v>
      </c>
      <c r="AS327" s="467"/>
      <c r="AT327" s="467">
        <f t="shared" si="198"/>
        <v>37.628246249999997</v>
      </c>
      <c r="AU327" s="467">
        <f t="shared" si="199"/>
        <v>0</v>
      </c>
      <c r="AV327" s="467"/>
      <c r="AW327" s="467"/>
      <c r="AX327" s="467"/>
      <c r="AY327" s="467"/>
      <c r="AZ327" s="467"/>
      <c r="BA327" s="467"/>
      <c r="BB327" s="467"/>
      <c r="BC327" s="467"/>
      <c r="BD327" s="467"/>
      <c r="BE327" s="467"/>
      <c r="BF327" s="467"/>
      <c r="BG327" s="467"/>
      <c r="BH327" s="467"/>
      <c r="BI327" s="467"/>
      <c r="BJ327" s="467"/>
      <c r="BK327" s="467"/>
      <c r="BL327" s="467"/>
      <c r="BM327" s="467"/>
      <c r="BN327" s="467"/>
      <c r="BO327" s="467">
        <f t="shared" si="200"/>
        <v>78.39217968749999</v>
      </c>
      <c r="BP327" s="467">
        <f t="shared" si="201"/>
        <v>0</v>
      </c>
      <c r="BQ327" s="467"/>
      <c r="BR327" s="467">
        <f t="shared" si="202"/>
        <v>62.713743749999992</v>
      </c>
      <c r="BS327" s="467">
        <f t="shared" si="203"/>
        <v>0</v>
      </c>
      <c r="BT327" s="467"/>
      <c r="BU327" s="467">
        <f t="shared" si="204"/>
        <v>54.874525781249993</v>
      </c>
      <c r="BV327" s="467">
        <f t="shared" si="205"/>
        <v>0</v>
      </c>
      <c r="BW327" s="467"/>
      <c r="BX327" s="467">
        <f t="shared" si="206"/>
        <v>47.035307812499994</v>
      </c>
      <c r="BY327" s="467">
        <f t="shared" si="207"/>
        <v>0</v>
      </c>
      <c r="BZ327" s="467"/>
      <c r="CA327" s="467">
        <f t="shared" si="208"/>
        <v>78.39217968749999</v>
      </c>
      <c r="CB327" s="467">
        <f t="shared" si="209"/>
        <v>0</v>
      </c>
      <c r="CC327" s="467"/>
      <c r="CD327" s="467">
        <f t="shared" si="210"/>
        <v>62.713743749999992</v>
      </c>
      <c r="CE327" s="467">
        <f t="shared" si="211"/>
        <v>0</v>
      </c>
      <c r="CF327" s="467"/>
      <c r="CG327" s="467">
        <f t="shared" si="212"/>
        <v>54.874525781249993</v>
      </c>
      <c r="CH327" s="467">
        <f t="shared" si="213"/>
        <v>0</v>
      </c>
      <c r="CI327" s="467"/>
      <c r="CJ327" s="467">
        <f t="shared" si="214"/>
        <v>47.035307812499994</v>
      </c>
      <c r="CK327" s="467">
        <f t="shared" si="215"/>
        <v>0</v>
      </c>
      <c r="CL327" s="467">
        <f t="shared" si="216"/>
        <v>0</v>
      </c>
      <c r="CM327" s="467">
        <f t="shared" si="217"/>
        <v>0</v>
      </c>
      <c r="CN327" s="467">
        <f t="shared" si="218"/>
        <v>0</v>
      </c>
      <c r="CO327" s="462"/>
      <c r="CP327" s="462"/>
      <c r="CQ327" s="457"/>
      <c r="CR327" s="457"/>
      <c r="CS327" s="457"/>
    </row>
    <row r="328" spans="1:97" s="463" customFormat="1" hidden="1">
      <c r="A328" s="469"/>
      <c r="B328" s="465" t="s">
        <v>356</v>
      </c>
      <c r="C328" s="466">
        <v>4.1100000000000003</v>
      </c>
      <c r="D328" s="467">
        <f t="shared" si="219"/>
        <v>127.28567250000002</v>
      </c>
      <c r="E328" s="467">
        <f t="shared" si="183"/>
        <v>159.10709062500001</v>
      </c>
      <c r="F328" s="467"/>
      <c r="G328" s="467"/>
      <c r="H328" s="467"/>
      <c r="I328" s="467"/>
      <c r="J328" s="467"/>
      <c r="K328" s="467"/>
      <c r="L328" s="467"/>
      <c r="M328" s="467"/>
      <c r="N328" s="467"/>
      <c r="O328" s="467"/>
      <c r="P328" s="467"/>
      <c r="Q328" s="467"/>
      <c r="R328" s="467"/>
      <c r="S328" s="467"/>
      <c r="T328" s="467"/>
      <c r="U328" s="467"/>
      <c r="V328" s="467"/>
      <c r="W328" s="467"/>
      <c r="X328" s="467"/>
      <c r="Y328" s="467">
        <f t="shared" si="184"/>
        <v>63.642836250000009</v>
      </c>
      <c r="Z328" s="467">
        <f t="shared" si="185"/>
        <v>0</v>
      </c>
      <c r="AA328" s="467"/>
      <c r="AB328" s="467">
        <f t="shared" si="186"/>
        <v>50.914269000000012</v>
      </c>
      <c r="AC328" s="467">
        <f t="shared" si="187"/>
        <v>0</v>
      </c>
      <c r="AD328" s="467"/>
      <c r="AE328" s="467">
        <f t="shared" si="188"/>
        <v>44.549985375000006</v>
      </c>
      <c r="AF328" s="467">
        <f t="shared" si="189"/>
        <v>0</v>
      </c>
      <c r="AG328" s="467"/>
      <c r="AH328" s="467">
        <f t="shared" si="190"/>
        <v>38.185701750000007</v>
      </c>
      <c r="AI328" s="467">
        <f t="shared" si="191"/>
        <v>0</v>
      </c>
      <c r="AJ328" s="467"/>
      <c r="AK328" s="467">
        <f t="shared" si="192"/>
        <v>63.642836250000009</v>
      </c>
      <c r="AL328" s="467">
        <f t="shared" si="193"/>
        <v>0</v>
      </c>
      <c r="AM328" s="467"/>
      <c r="AN328" s="467">
        <f t="shared" si="194"/>
        <v>50.914269000000012</v>
      </c>
      <c r="AO328" s="467">
        <f t="shared" si="195"/>
        <v>0</v>
      </c>
      <c r="AP328" s="467"/>
      <c r="AQ328" s="467">
        <f t="shared" si="196"/>
        <v>44.549985375000006</v>
      </c>
      <c r="AR328" s="467">
        <f t="shared" si="197"/>
        <v>0</v>
      </c>
      <c r="AS328" s="467"/>
      <c r="AT328" s="467">
        <f t="shared" si="198"/>
        <v>38.185701750000007</v>
      </c>
      <c r="AU328" s="467">
        <f t="shared" si="199"/>
        <v>0</v>
      </c>
      <c r="AV328" s="467"/>
      <c r="AW328" s="467"/>
      <c r="AX328" s="467"/>
      <c r="AY328" s="467"/>
      <c r="AZ328" s="467"/>
      <c r="BA328" s="467"/>
      <c r="BB328" s="467"/>
      <c r="BC328" s="467"/>
      <c r="BD328" s="467"/>
      <c r="BE328" s="467"/>
      <c r="BF328" s="467"/>
      <c r="BG328" s="467"/>
      <c r="BH328" s="467"/>
      <c r="BI328" s="467"/>
      <c r="BJ328" s="467"/>
      <c r="BK328" s="467"/>
      <c r="BL328" s="467"/>
      <c r="BM328" s="467"/>
      <c r="BN328" s="467"/>
      <c r="BO328" s="467">
        <f t="shared" si="200"/>
        <v>79.553545312500006</v>
      </c>
      <c r="BP328" s="467">
        <f t="shared" si="201"/>
        <v>0</v>
      </c>
      <c r="BQ328" s="467"/>
      <c r="BR328" s="467">
        <f t="shared" si="202"/>
        <v>63.642836250000009</v>
      </c>
      <c r="BS328" s="467">
        <f t="shared" si="203"/>
        <v>0</v>
      </c>
      <c r="BT328" s="467"/>
      <c r="BU328" s="467">
        <f t="shared" si="204"/>
        <v>55.68748171875</v>
      </c>
      <c r="BV328" s="467">
        <f t="shared" si="205"/>
        <v>0</v>
      </c>
      <c r="BW328" s="467"/>
      <c r="BX328" s="467">
        <f t="shared" si="206"/>
        <v>47.732127187500005</v>
      </c>
      <c r="BY328" s="467">
        <f t="shared" si="207"/>
        <v>0</v>
      </c>
      <c r="BZ328" s="467"/>
      <c r="CA328" s="467">
        <f t="shared" si="208"/>
        <v>79.553545312500006</v>
      </c>
      <c r="CB328" s="467">
        <f t="shared" si="209"/>
        <v>0</v>
      </c>
      <c r="CC328" s="467"/>
      <c r="CD328" s="467">
        <f t="shared" si="210"/>
        <v>63.642836250000009</v>
      </c>
      <c r="CE328" s="467">
        <f t="shared" si="211"/>
        <v>0</v>
      </c>
      <c r="CF328" s="467"/>
      <c r="CG328" s="467">
        <f t="shared" si="212"/>
        <v>55.68748171875</v>
      </c>
      <c r="CH328" s="467">
        <f t="shared" si="213"/>
        <v>0</v>
      </c>
      <c r="CI328" s="467"/>
      <c r="CJ328" s="467">
        <f t="shared" si="214"/>
        <v>47.732127187500005</v>
      </c>
      <c r="CK328" s="467">
        <f t="shared" si="215"/>
        <v>0</v>
      </c>
      <c r="CL328" s="467">
        <f t="shared" si="216"/>
        <v>0</v>
      </c>
      <c r="CM328" s="467">
        <f t="shared" si="217"/>
        <v>0</v>
      </c>
      <c r="CN328" s="467">
        <f t="shared" si="218"/>
        <v>0</v>
      </c>
      <c r="CO328" s="462"/>
      <c r="CP328" s="462"/>
      <c r="CQ328" s="457"/>
      <c r="CR328" s="457"/>
      <c r="CS328" s="457"/>
    </row>
    <row r="329" spans="1:97" s="463" customFormat="1" hidden="1">
      <c r="A329" s="469" t="s">
        <v>372</v>
      </c>
      <c r="B329" s="465" t="s">
        <v>357</v>
      </c>
      <c r="C329" s="466">
        <v>4.16</v>
      </c>
      <c r="D329" s="467">
        <f t="shared" si="219"/>
        <v>128.83416</v>
      </c>
      <c r="E329" s="467">
        <f t="shared" si="183"/>
        <v>161.0427</v>
      </c>
      <c r="F329" s="467"/>
      <c r="G329" s="467"/>
      <c r="H329" s="467"/>
      <c r="I329" s="467"/>
      <c r="J329" s="467"/>
      <c r="K329" s="467"/>
      <c r="L329" s="467"/>
      <c r="M329" s="467"/>
      <c r="N329" s="467"/>
      <c r="O329" s="467"/>
      <c r="P329" s="467"/>
      <c r="Q329" s="467"/>
      <c r="R329" s="467"/>
      <c r="S329" s="467"/>
      <c r="T329" s="467"/>
      <c r="U329" s="467"/>
      <c r="V329" s="467"/>
      <c r="W329" s="467"/>
      <c r="X329" s="467"/>
      <c r="Y329" s="467">
        <f t="shared" si="184"/>
        <v>64.417079999999999</v>
      </c>
      <c r="Z329" s="467">
        <f t="shared" si="185"/>
        <v>0</v>
      </c>
      <c r="AA329" s="467"/>
      <c r="AB329" s="467">
        <f t="shared" si="186"/>
        <v>51.533664000000002</v>
      </c>
      <c r="AC329" s="467">
        <f t="shared" si="187"/>
        <v>0</v>
      </c>
      <c r="AD329" s="467"/>
      <c r="AE329" s="467">
        <f t="shared" si="188"/>
        <v>45.091955999999996</v>
      </c>
      <c r="AF329" s="467">
        <f t="shared" si="189"/>
        <v>0</v>
      </c>
      <c r="AG329" s="467"/>
      <c r="AH329" s="467">
        <f t="shared" si="190"/>
        <v>38.650247999999998</v>
      </c>
      <c r="AI329" s="467">
        <f t="shared" si="191"/>
        <v>0</v>
      </c>
      <c r="AJ329" s="467"/>
      <c r="AK329" s="467">
        <f t="shared" si="192"/>
        <v>64.417079999999999</v>
      </c>
      <c r="AL329" s="467">
        <f t="shared" si="193"/>
        <v>0</v>
      </c>
      <c r="AM329" s="467"/>
      <c r="AN329" s="467">
        <f t="shared" si="194"/>
        <v>51.533664000000002</v>
      </c>
      <c r="AO329" s="467">
        <f t="shared" si="195"/>
        <v>0</v>
      </c>
      <c r="AP329" s="467"/>
      <c r="AQ329" s="467">
        <f t="shared" si="196"/>
        <v>45.091955999999996</v>
      </c>
      <c r="AR329" s="467">
        <f t="shared" si="197"/>
        <v>0</v>
      </c>
      <c r="AS329" s="467"/>
      <c r="AT329" s="467">
        <f t="shared" si="198"/>
        <v>38.650247999999998</v>
      </c>
      <c r="AU329" s="467">
        <f t="shared" si="199"/>
        <v>0</v>
      </c>
      <c r="AV329" s="467"/>
      <c r="AW329" s="467"/>
      <c r="AX329" s="467"/>
      <c r="AY329" s="467"/>
      <c r="AZ329" s="467"/>
      <c r="BA329" s="467"/>
      <c r="BB329" s="467"/>
      <c r="BC329" s="467"/>
      <c r="BD329" s="467"/>
      <c r="BE329" s="467"/>
      <c r="BF329" s="467"/>
      <c r="BG329" s="467"/>
      <c r="BH329" s="467"/>
      <c r="BI329" s="467"/>
      <c r="BJ329" s="467"/>
      <c r="BK329" s="467"/>
      <c r="BL329" s="467"/>
      <c r="BM329" s="467"/>
      <c r="BN329" s="467"/>
      <c r="BO329" s="467">
        <f t="shared" si="200"/>
        <v>80.521349999999998</v>
      </c>
      <c r="BP329" s="467">
        <f t="shared" si="201"/>
        <v>0</v>
      </c>
      <c r="BQ329" s="467"/>
      <c r="BR329" s="467">
        <f t="shared" si="202"/>
        <v>64.417079999999999</v>
      </c>
      <c r="BS329" s="467">
        <f t="shared" si="203"/>
        <v>0</v>
      </c>
      <c r="BT329" s="467"/>
      <c r="BU329" s="467">
        <f t="shared" si="204"/>
        <v>56.364944999999992</v>
      </c>
      <c r="BV329" s="467">
        <f t="shared" si="205"/>
        <v>0</v>
      </c>
      <c r="BW329" s="467"/>
      <c r="BX329" s="467">
        <f t="shared" si="206"/>
        <v>48.312809999999999</v>
      </c>
      <c r="BY329" s="467">
        <f t="shared" si="207"/>
        <v>0</v>
      </c>
      <c r="BZ329" s="467"/>
      <c r="CA329" s="467">
        <f t="shared" si="208"/>
        <v>80.521349999999998</v>
      </c>
      <c r="CB329" s="467">
        <f t="shared" si="209"/>
        <v>0</v>
      </c>
      <c r="CC329" s="467"/>
      <c r="CD329" s="467">
        <f t="shared" si="210"/>
        <v>64.417079999999999</v>
      </c>
      <c r="CE329" s="467">
        <f t="shared" si="211"/>
        <v>0</v>
      </c>
      <c r="CF329" s="467"/>
      <c r="CG329" s="467">
        <f t="shared" si="212"/>
        <v>56.364944999999992</v>
      </c>
      <c r="CH329" s="467">
        <f t="shared" si="213"/>
        <v>0</v>
      </c>
      <c r="CI329" s="467"/>
      <c r="CJ329" s="467">
        <f t="shared" si="214"/>
        <v>48.312809999999999</v>
      </c>
      <c r="CK329" s="467">
        <f t="shared" si="215"/>
        <v>0</v>
      </c>
      <c r="CL329" s="467">
        <f t="shared" si="216"/>
        <v>0</v>
      </c>
      <c r="CM329" s="467">
        <f t="shared" si="217"/>
        <v>0</v>
      </c>
      <c r="CN329" s="467">
        <f t="shared" si="218"/>
        <v>0</v>
      </c>
      <c r="CO329" s="462"/>
      <c r="CP329" s="462"/>
      <c r="CQ329" s="457"/>
      <c r="CR329" s="457"/>
      <c r="CS329" s="457"/>
    </row>
    <row r="330" spans="1:97" s="463" customFormat="1" hidden="1">
      <c r="A330" s="469"/>
      <c r="B330" s="465" t="s">
        <v>358</v>
      </c>
      <c r="C330" s="466">
        <v>4.22</v>
      </c>
      <c r="D330" s="467">
        <f t="shared" si="219"/>
        <v>130.69234499999999</v>
      </c>
      <c r="E330" s="467">
        <f t="shared" si="183"/>
        <v>163.36543124999997</v>
      </c>
      <c r="F330" s="467"/>
      <c r="G330" s="467"/>
      <c r="H330" s="467"/>
      <c r="I330" s="467"/>
      <c r="J330" s="467"/>
      <c r="K330" s="467"/>
      <c r="L330" s="467"/>
      <c r="M330" s="467"/>
      <c r="N330" s="467"/>
      <c r="O330" s="467"/>
      <c r="P330" s="467"/>
      <c r="Q330" s="467"/>
      <c r="R330" s="467"/>
      <c r="S330" s="467"/>
      <c r="T330" s="467"/>
      <c r="U330" s="467"/>
      <c r="V330" s="467"/>
      <c r="W330" s="467"/>
      <c r="X330" s="467"/>
      <c r="Y330" s="467">
        <f t="shared" si="184"/>
        <v>65.346172499999994</v>
      </c>
      <c r="Z330" s="467">
        <f t="shared" si="185"/>
        <v>0</v>
      </c>
      <c r="AA330" s="467"/>
      <c r="AB330" s="467">
        <f t="shared" si="186"/>
        <v>52.276938000000001</v>
      </c>
      <c r="AC330" s="467">
        <f t="shared" si="187"/>
        <v>0</v>
      </c>
      <c r="AD330" s="467"/>
      <c r="AE330" s="467">
        <f t="shared" si="188"/>
        <v>45.74232074999999</v>
      </c>
      <c r="AF330" s="467">
        <f t="shared" si="189"/>
        <v>0</v>
      </c>
      <c r="AG330" s="467"/>
      <c r="AH330" s="467">
        <f t="shared" si="190"/>
        <v>39.207703499999994</v>
      </c>
      <c r="AI330" s="467">
        <f t="shared" si="191"/>
        <v>0</v>
      </c>
      <c r="AJ330" s="467"/>
      <c r="AK330" s="467">
        <f t="shared" si="192"/>
        <v>65.346172499999994</v>
      </c>
      <c r="AL330" s="467">
        <f t="shared" si="193"/>
        <v>0</v>
      </c>
      <c r="AM330" s="467"/>
      <c r="AN330" s="467">
        <f t="shared" si="194"/>
        <v>52.276938000000001</v>
      </c>
      <c r="AO330" s="467">
        <f t="shared" si="195"/>
        <v>0</v>
      </c>
      <c r="AP330" s="467"/>
      <c r="AQ330" s="467">
        <f t="shared" si="196"/>
        <v>45.74232074999999</v>
      </c>
      <c r="AR330" s="467">
        <f t="shared" si="197"/>
        <v>0</v>
      </c>
      <c r="AS330" s="467"/>
      <c r="AT330" s="467">
        <f t="shared" si="198"/>
        <v>39.207703499999994</v>
      </c>
      <c r="AU330" s="467">
        <f t="shared" si="199"/>
        <v>0</v>
      </c>
      <c r="AV330" s="467"/>
      <c r="AW330" s="467"/>
      <c r="AX330" s="467"/>
      <c r="AY330" s="467"/>
      <c r="AZ330" s="467"/>
      <c r="BA330" s="467"/>
      <c r="BB330" s="467"/>
      <c r="BC330" s="467"/>
      <c r="BD330" s="467"/>
      <c r="BE330" s="467"/>
      <c r="BF330" s="467"/>
      <c r="BG330" s="467"/>
      <c r="BH330" s="467"/>
      <c r="BI330" s="467"/>
      <c r="BJ330" s="467"/>
      <c r="BK330" s="467"/>
      <c r="BL330" s="467"/>
      <c r="BM330" s="467"/>
      <c r="BN330" s="467"/>
      <c r="BO330" s="467">
        <f t="shared" si="200"/>
        <v>81.682715624999986</v>
      </c>
      <c r="BP330" s="467">
        <f t="shared" si="201"/>
        <v>0</v>
      </c>
      <c r="BQ330" s="467"/>
      <c r="BR330" s="467">
        <f t="shared" si="202"/>
        <v>65.346172499999994</v>
      </c>
      <c r="BS330" s="467">
        <f t="shared" si="203"/>
        <v>0</v>
      </c>
      <c r="BT330" s="467"/>
      <c r="BU330" s="467">
        <f t="shared" si="204"/>
        <v>57.177900937499984</v>
      </c>
      <c r="BV330" s="467">
        <f t="shared" si="205"/>
        <v>0</v>
      </c>
      <c r="BW330" s="467"/>
      <c r="BX330" s="467">
        <f t="shared" si="206"/>
        <v>49.009629374999989</v>
      </c>
      <c r="BY330" s="467">
        <f t="shared" si="207"/>
        <v>0</v>
      </c>
      <c r="BZ330" s="467"/>
      <c r="CA330" s="467">
        <f t="shared" si="208"/>
        <v>81.682715624999986</v>
      </c>
      <c r="CB330" s="467">
        <f t="shared" si="209"/>
        <v>0</v>
      </c>
      <c r="CC330" s="467"/>
      <c r="CD330" s="467">
        <f t="shared" si="210"/>
        <v>65.346172499999994</v>
      </c>
      <c r="CE330" s="467">
        <f t="shared" si="211"/>
        <v>0</v>
      </c>
      <c r="CF330" s="467"/>
      <c r="CG330" s="467">
        <f t="shared" si="212"/>
        <v>57.177900937499984</v>
      </c>
      <c r="CH330" s="467">
        <f t="shared" si="213"/>
        <v>0</v>
      </c>
      <c r="CI330" s="467"/>
      <c r="CJ330" s="467">
        <f t="shared" si="214"/>
        <v>49.009629374999989</v>
      </c>
      <c r="CK330" s="467">
        <f t="shared" si="215"/>
        <v>0</v>
      </c>
      <c r="CL330" s="467">
        <f t="shared" si="216"/>
        <v>0</v>
      </c>
      <c r="CM330" s="467">
        <f t="shared" si="217"/>
        <v>0</v>
      </c>
      <c r="CN330" s="467">
        <f t="shared" si="218"/>
        <v>0</v>
      </c>
      <c r="CO330" s="462"/>
      <c r="CP330" s="462"/>
      <c r="CQ330" s="457"/>
      <c r="CR330" s="457"/>
      <c r="CS330" s="457"/>
    </row>
    <row r="331" spans="1:97" s="463" customFormat="1" hidden="1">
      <c r="A331" s="469"/>
      <c r="B331" s="465" t="s">
        <v>359</v>
      </c>
      <c r="C331" s="466">
        <v>4.28</v>
      </c>
      <c r="D331" s="467">
        <f t="shared" si="219"/>
        <v>132.55053000000001</v>
      </c>
      <c r="E331" s="467">
        <f t="shared" si="183"/>
        <v>165.6881625</v>
      </c>
      <c r="F331" s="467"/>
      <c r="G331" s="467"/>
      <c r="H331" s="467"/>
      <c r="I331" s="467"/>
      <c r="J331" s="467"/>
      <c r="K331" s="467"/>
      <c r="L331" s="467"/>
      <c r="M331" s="467"/>
      <c r="N331" s="467"/>
      <c r="O331" s="467"/>
      <c r="P331" s="467"/>
      <c r="Q331" s="467"/>
      <c r="R331" s="467"/>
      <c r="S331" s="467"/>
      <c r="T331" s="467"/>
      <c r="U331" s="467"/>
      <c r="V331" s="467"/>
      <c r="W331" s="467"/>
      <c r="X331" s="467"/>
      <c r="Y331" s="467">
        <f t="shared" si="184"/>
        <v>66.275265000000005</v>
      </c>
      <c r="Z331" s="467">
        <f t="shared" si="185"/>
        <v>0</v>
      </c>
      <c r="AA331" s="467"/>
      <c r="AB331" s="467">
        <f t="shared" si="186"/>
        <v>53.020212000000008</v>
      </c>
      <c r="AC331" s="467">
        <f t="shared" si="187"/>
        <v>0</v>
      </c>
      <c r="AD331" s="467"/>
      <c r="AE331" s="467">
        <f t="shared" si="188"/>
        <v>46.392685499999999</v>
      </c>
      <c r="AF331" s="467">
        <f t="shared" si="189"/>
        <v>0</v>
      </c>
      <c r="AG331" s="467"/>
      <c r="AH331" s="467">
        <f t="shared" si="190"/>
        <v>39.765159000000004</v>
      </c>
      <c r="AI331" s="467">
        <f t="shared" si="191"/>
        <v>0</v>
      </c>
      <c r="AJ331" s="467"/>
      <c r="AK331" s="467">
        <f t="shared" si="192"/>
        <v>66.275265000000005</v>
      </c>
      <c r="AL331" s="467">
        <f t="shared" si="193"/>
        <v>0</v>
      </c>
      <c r="AM331" s="467"/>
      <c r="AN331" s="467">
        <f t="shared" si="194"/>
        <v>53.020212000000008</v>
      </c>
      <c r="AO331" s="467">
        <f t="shared" si="195"/>
        <v>0</v>
      </c>
      <c r="AP331" s="467"/>
      <c r="AQ331" s="467">
        <f t="shared" si="196"/>
        <v>46.392685499999999</v>
      </c>
      <c r="AR331" s="467">
        <f t="shared" si="197"/>
        <v>0</v>
      </c>
      <c r="AS331" s="467"/>
      <c r="AT331" s="467">
        <f t="shared" si="198"/>
        <v>39.765159000000004</v>
      </c>
      <c r="AU331" s="467">
        <f t="shared" si="199"/>
        <v>0</v>
      </c>
      <c r="AV331" s="467"/>
      <c r="AW331" s="467"/>
      <c r="AX331" s="467"/>
      <c r="AY331" s="467"/>
      <c r="AZ331" s="467"/>
      <c r="BA331" s="467"/>
      <c r="BB331" s="467"/>
      <c r="BC331" s="467"/>
      <c r="BD331" s="467"/>
      <c r="BE331" s="467"/>
      <c r="BF331" s="467"/>
      <c r="BG331" s="467"/>
      <c r="BH331" s="467"/>
      <c r="BI331" s="467"/>
      <c r="BJ331" s="467"/>
      <c r="BK331" s="467"/>
      <c r="BL331" s="467"/>
      <c r="BM331" s="467"/>
      <c r="BN331" s="467"/>
      <c r="BO331" s="467">
        <f t="shared" si="200"/>
        <v>82.844081250000002</v>
      </c>
      <c r="BP331" s="467">
        <f t="shared" si="201"/>
        <v>0</v>
      </c>
      <c r="BQ331" s="467"/>
      <c r="BR331" s="467">
        <f t="shared" si="202"/>
        <v>66.275265000000005</v>
      </c>
      <c r="BS331" s="467">
        <f t="shared" si="203"/>
        <v>0</v>
      </c>
      <c r="BT331" s="467"/>
      <c r="BU331" s="467">
        <f t="shared" si="204"/>
        <v>57.990856874999999</v>
      </c>
      <c r="BV331" s="467">
        <f t="shared" si="205"/>
        <v>0</v>
      </c>
      <c r="BW331" s="467"/>
      <c r="BX331" s="467">
        <f t="shared" si="206"/>
        <v>49.70644875</v>
      </c>
      <c r="BY331" s="467">
        <f t="shared" si="207"/>
        <v>0</v>
      </c>
      <c r="BZ331" s="467"/>
      <c r="CA331" s="467">
        <f t="shared" si="208"/>
        <v>82.844081250000002</v>
      </c>
      <c r="CB331" s="467">
        <f t="shared" si="209"/>
        <v>0</v>
      </c>
      <c r="CC331" s="467"/>
      <c r="CD331" s="467">
        <f t="shared" si="210"/>
        <v>66.275265000000005</v>
      </c>
      <c r="CE331" s="467">
        <f t="shared" si="211"/>
        <v>0</v>
      </c>
      <c r="CF331" s="467"/>
      <c r="CG331" s="467">
        <f t="shared" si="212"/>
        <v>57.990856874999999</v>
      </c>
      <c r="CH331" s="467">
        <f t="shared" si="213"/>
        <v>0</v>
      </c>
      <c r="CI331" s="467"/>
      <c r="CJ331" s="467">
        <f t="shared" si="214"/>
        <v>49.70644875</v>
      </c>
      <c r="CK331" s="467">
        <f t="shared" si="215"/>
        <v>0</v>
      </c>
      <c r="CL331" s="467">
        <f t="shared" si="216"/>
        <v>0</v>
      </c>
      <c r="CM331" s="467">
        <f t="shared" si="217"/>
        <v>0</v>
      </c>
      <c r="CN331" s="467">
        <f t="shared" si="218"/>
        <v>0</v>
      </c>
      <c r="CO331" s="462"/>
      <c r="CP331" s="462"/>
      <c r="CQ331" s="457"/>
      <c r="CR331" s="457"/>
      <c r="CS331" s="457"/>
    </row>
    <row r="332" spans="1:97" s="463" customFormat="1" hidden="1">
      <c r="A332" s="469"/>
      <c r="B332" s="465" t="s">
        <v>360</v>
      </c>
      <c r="C332" s="466">
        <v>4.34</v>
      </c>
      <c r="D332" s="467">
        <f t="shared" si="219"/>
        <v>134.408715</v>
      </c>
      <c r="E332" s="467">
        <f t="shared" si="183"/>
        <v>168.01089375000001</v>
      </c>
      <c r="F332" s="467"/>
      <c r="G332" s="467"/>
      <c r="H332" s="467"/>
      <c r="I332" s="467"/>
      <c r="J332" s="467"/>
      <c r="K332" s="467"/>
      <c r="L332" s="467"/>
      <c r="M332" s="467"/>
      <c r="N332" s="467"/>
      <c r="O332" s="467"/>
      <c r="P332" s="467"/>
      <c r="Q332" s="467"/>
      <c r="R332" s="467"/>
      <c r="S332" s="467"/>
      <c r="T332" s="467"/>
      <c r="U332" s="467"/>
      <c r="V332" s="467"/>
      <c r="W332" s="467"/>
      <c r="X332" s="467"/>
      <c r="Y332" s="467">
        <f t="shared" si="184"/>
        <v>67.2043575</v>
      </c>
      <c r="Z332" s="467">
        <f t="shared" si="185"/>
        <v>0</v>
      </c>
      <c r="AA332" s="467"/>
      <c r="AB332" s="467">
        <f t="shared" si="186"/>
        <v>53.763486</v>
      </c>
      <c r="AC332" s="467">
        <f t="shared" si="187"/>
        <v>0</v>
      </c>
      <c r="AD332" s="467"/>
      <c r="AE332" s="467">
        <f t="shared" si="188"/>
        <v>47.04305025</v>
      </c>
      <c r="AF332" s="467">
        <f t="shared" si="189"/>
        <v>0</v>
      </c>
      <c r="AG332" s="467"/>
      <c r="AH332" s="467">
        <f t="shared" si="190"/>
        <v>40.3226145</v>
      </c>
      <c r="AI332" s="467">
        <f t="shared" si="191"/>
        <v>0</v>
      </c>
      <c r="AJ332" s="467"/>
      <c r="AK332" s="467">
        <f t="shared" si="192"/>
        <v>67.2043575</v>
      </c>
      <c r="AL332" s="467">
        <f t="shared" si="193"/>
        <v>0</v>
      </c>
      <c r="AM332" s="467"/>
      <c r="AN332" s="467">
        <f t="shared" si="194"/>
        <v>53.763486</v>
      </c>
      <c r="AO332" s="467">
        <f t="shared" si="195"/>
        <v>0</v>
      </c>
      <c r="AP332" s="467"/>
      <c r="AQ332" s="467">
        <f t="shared" si="196"/>
        <v>47.04305025</v>
      </c>
      <c r="AR332" s="467">
        <f t="shared" si="197"/>
        <v>0</v>
      </c>
      <c r="AS332" s="467"/>
      <c r="AT332" s="467">
        <f t="shared" si="198"/>
        <v>40.3226145</v>
      </c>
      <c r="AU332" s="467">
        <f t="shared" si="199"/>
        <v>0</v>
      </c>
      <c r="AV332" s="467"/>
      <c r="AW332" s="467"/>
      <c r="AX332" s="467"/>
      <c r="AY332" s="467"/>
      <c r="AZ332" s="467"/>
      <c r="BA332" s="467"/>
      <c r="BB332" s="467"/>
      <c r="BC332" s="467"/>
      <c r="BD332" s="467"/>
      <c r="BE332" s="467"/>
      <c r="BF332" s="467"/>
      <c r="BG332" s="467"/>
      <c r="BH332" s="467"/>
      <c r="BI332" s="467"/>
      <c r="BJ332" s="467"/>
      <c r="BK332" s="467"/>
      <c r="BL332" s="467"/>
      <c r="BM332" s="467"/>
      <c r="BN332" s="467"/>
      <c r="BO332" s="467">
        <f t="shared" si="200"/>
        <v>84.005446875000004</v>
      </c>
      <c r="BP332" s="467">
        <f t="shared" si="201"/>
        <v>0</v>
      </c>
      <c r="BQ332" s="467"/>
      <c r="BR332" s="467">
        <f t="shared" si="202"/>
        <v>67.2043575</v>
      </c>
      <c r="BS332" s="467">
        <f t="shared" si="203"/>
        <v>0</v>
      </c>
      <c r="BT332" s="467"/>
      <c r="BU332" s="467">
        <f t="shared" si="204"/>
        <v>58.803812812499999</v>
      </c>
      <c r="BV332" s="467">
        <f t="shared" si="205"/>
        <v>0</v>
      </c>
      <c r="BW332" s="467"/>
      <c r="BX332" s="467">
        <f t="shared" si="206"/>
        <v>50.403268125000004</v>
      </c>
      <c r="BY332" s="467">
        <f t="shared" si="207"/>
        <v>0</v>
      </c>
      <c r="BZ332" s="467"/>
      <c r="CA332" s="467">
        <f t="shared" si="208"/>
        <v>84.005446875000004</v>
      </c>
      <c r="CB332" s="467">
        <f t="shared" si="209"/>
        <v>0</v>
      </c>
      <c r="CC332" s="467"/>
      <c r="CD332" s="467">
        <f t="shared" si="210"/>
        <v>67.2043575</v>
      </c>
      <c r="CE332" s="467">
        <f t="shared" si="211"/>
        <v>0</v>
      </c>
      <c r="CF332" s="467"/>
      <c r="CG332" s="467">
        <f t="shared" si="212"/>
        <v>58.803812812499999</v>
      </c>
      <c r="CH332" s="467">
        <f t="shared" si="213"/>
        <v>0</v>
      </c>
      <c r="CI332" s="467"/>
      <c r="CJ332" s="467">
        <f t="shared" si="214"/>
        <v>50.403268125000004</v>
      </c>
      <c r="CK332" s="467">
        <f t="shared" si="215"/>
        <v>0</v>
      </c>
      <c r="CL332" s="467">
        <f t="shared" si="216"/>
        <v>0</v>
      </c>
      <c r="CM332" s="467">
        <f t="shared" si="217"/>
        <v>0</v>
      </c>
      <c r="CN332" s="467">
        <f t="shared" si="218"/>
        <v>0</v>
      </c>
      <c r="CO332" s="462"/>
      <c r="CP332" s="462"/>
      <c r="CQ332" s="457"/>
      <c r="CR332" s="457"/>
      <c r="CS332" s="457"/>
    </row>
    <row r="333" spans="1:97" s="463" customFormat="1" hidden="1">
      <c r="A333" s="469"/>
      <c r="B333" s="465" t="s">
        <v>361</v>
      </c>
      <c r="C333" s="466">
        <v>4.4000000000000004</v>
      </c>
      <c r="D333" s="467">
        <f t="shared" si="219"/>
        <v>136.26689999999999</v>
      </c>
      <c r="E333" s="467">
        <f t="shared" si="183"/>
        <v>170.33362499999998</v>
      </c>
      <c r="F333" s="467"/>
      <c r="G333" s="467"/>
      <c r="H333" s="467"/>
      <c r="I333" s="467"/>
      <c r="J333" s="467"/>
      <c r="K333" s="467"/>
      <c r="L333" s="467"/>
      <c r="M333" s="467"/>
      <c r="N333" s="467"/>
      <c r="O333" s="467"/>
      <c r="P333" s="467"/>
      <c r="Q333" s="467"/>
      <c r="R333" s="467"/>
      <c r="S333" s="467"/>
      <c r="T333" s="467"/>
      <c r="U333" s="467"/>
      <c r="V333" s="467"/>
      <c r="W333" s="467"/>
      <c r="X333" s="467"/>
      <c r="Y333" s="467">
        <f t="shared" si="184"/>
        <v>68.133449999999996</v>
      </c>
      <c r="Z333" s="467">
        <f t="shared" si="185"/>
        <v>0</v>
      </c>
      <c r="AA333" s="467"/>
      <c r="AB333" s="467">
        <f t="shared" si="186"/>
        <v>54.50676</v>
      </c>
      <c r="AC333" s="467">
        <f t="shared" si="187"/>
        <v>0</v>
      </c>
      <c r="AD333" s="467"/>
      <c r="AE333" s="467">
        <f t="shared" si="188"/>
        <v>47.693414999999995</v>
      </c>
      <c r="AF333" s="467">
        <f t="shared" si="189"/>
        <v>0</v>
      </c>
      <c r="AG333" s="467"/>
      <c r="AH333" s="467">
        <f t="shared" si="190"/>
        <v>40.880069999999996</v>
      </c>
      <c r="AI333" s="467">
        <f t="shared" si="191"/>
        <v>0</v>
      </c>
      <c r="AJ333" s="467"/>
      <c r="AK333" s="467">
        <f t="shared" si="192"/>
        <v>68.133449999999996</v>
      </c>
      <c r="AL333" s="467">
        <f t="shared" si="193"/>
        <v>0</v>
      </c>
      <c r="AM333" s="467"/>
      <c r="AN333" s="467">
        <f t="shared" si="194"/>
        <v>54.50676</v>
      </c>
      <c r="AO333" s="467">
        <f t="shared" si="195"/>
        <v>0</v>
      </c>
      <c r="AP333" s="467"/>
      <c r="AQ333" s="467">
        <f t="shared" si="196"/>
        <v>47.693414999999995</v>
      </c>
      <c r="AR333" s="467">
        <f t="shared" si="197"/>
        <v>0</v>
      </c>
      <c r="AS333" s="467"/>
      <c r="AT333" s="467">
        <f t="shared" si="198"/>
        <v>40.880069999999996</v>
      </c>
      <c r="AU333" s="467">
        <f t="shared" si="199"/>
        <v>0</v>
      </c>
      <c r="AV333" s="467"/>
      <c r="AW333" s="467"/>
      <c r="AX333" s="467"/>
      <c r="AY333" s="467"/>
      <c r="AZ333" s="467"/>
      <c r="BA333" s="467"/>
      <c r="BB333" s="467"/>
      <c r="BC333" s="467"/>
      <c r="BD333" s="467"/>
      <c r="BE333" s="467"/>
      <c r="BF333" s="467"/>
      <c r="BG333" s="467"/>
      <c r="BH333" s="467"/>
      <c r="BI333" s="467"/>
      <c r="BJ333" s="467"/>
      <c r="BK333" s="467"/>
      <c r="BL333" s="467"/>
      <c r="BM333" s="467"/>
      <c r="BN333" s="467"/>
      <c r="BO333" s="467">
        <f t="shared" si="200"/>
        <v>85.166812499999992</v>
      </c>
      <c r="BP333" s="467">
        <f t="shared" si="201"/>
        <v>0</v>
      </c>
      <c r="BQ333" s="467"/>
      <c r="BR333" s="467">
        <f t="shared" si="202"/>
        <v>68.133449999999996</v>
      </c>
      <c r="BS333" s="467">
        <f t="shared" si="203"/>
        <v>0</v>
      </c>
      <c r="BT333" s="467"/>
      <c r="BU333" s="467">
        <f t="shared" si="204"/>
        <v>59.616768749999991</v>
      </c>
      <c r="BV333" s="467">
        <f t="shared" si="205"/>
        <v>0</v>
      </c>
      <c r="BW333" s="467"/>
      <c r="BX333" s="467">
        <f t="shared" si="206"/>
        <v>51.100087499999994</v>
      </c>
      <c r="BY333" s="467">
        <f t="shared" si="207"/>
        <v>0</v>
      </c>
      <c r="BZ333" s="467"/>
      <c r="CA333" s="467">
        <f t="shared" si="208"/>
        <v>85.166812499999992</v>
      </c>
      <c r="CB333" s="467">
        <f t="shared" si="209"/>
        <v>0</v>
      </c>
      <c r="CC333" s="467"/>
      <c r="CD333" s="467">
        <f t="shared" si="210"/>
        <v>68.133449999999996</v>
      </c>
      <c r="CE333" s="467">
        <f t="shared" si="211"/>
        <v>0</v>
      </c>
      <c r="CF333" s="467"/>
      <c r="CG333" s="467">
        <f t="shared" si="212"/>
        <v>59.616768749999991</v>
      </c>
      <c r="CH333" s="467">
        <f t="shared" si="213"/>
        <v>0</v>
      </c>
      <c r="CI333" s="467"/>
      <c r="CJ333" s="467">
        <f t="shared" si="214"/>
        <v>51.100087499999994</v>
      </c>
      <c r="CK333" s="467">
        <f t="shared" si="215"/>
        <v>0</v>
      </c>
      <c r="CL333" s="467">
        <f t="shared" si="216"/>
        <v>0</v>
      </c>
      <c r="CM333" s="467">
        <f t="shared" si="217"/>
        <v>0</v>
      </c>
      <c r="CN333" s="467">
        <f t="shared" si="218"/>
        <v>0</v>
      </c>
      <c r="CO333" s="462"/>
      <c r="CP333" s="462"/>
      <c r="CQ333" s="457"/>
      <c r="CR333" s="457"/>
      <c r="CS333" s="457"/>
    </row>
    <row r="334" spans="1:97" s="463" customFormat="1" hidden="1">
      <c r="A334" s="469"/>
      <c r="B334" s="465" t="s">
        <v>345</v>
      </c>
      <c r="C334" s="466">
        <v>4.45</v>
      </c>
      <c r="D334" s="467">
        <f t="shared" si="219"/>
        <v>137.81538750000001</v>
      </c>
      <c r="E334" s="467">
        <f t="shared" si="183"/>
        <v>172.26923437500002</v>
      </c>
      <c r="F334" s="467"/>
      <c r="G334" s="467"/>
      <c r="H334" s="467"/>
      <c r="I334" s="467"/>
      <c r="J334" s="467"/>
      <c r="K334" s="467"/>
      <c r="L334" s="467"/>
      <c r="M334" s="467"/>
      <c r="N334" s="467"/>
      <c r="O334" s="467"/>
      <c r="P334" s="467"/>
      <c r="Q334" s="467"/>
      <c r="R334" s="467"/>
      <c r="S334" s="467"/>
      <c r="T334" s="467"/>
      <c r="U334" s="467"/>
      <c r="V334" s="467"/>
      <c r="W334" s="467"/>
      <c r="X334" s="467"/>
      <c r="Y334" s="467">
        <f t="shared" si="184"/>
        <v>68.907693750000007</v>
      </c>
      <c r="Z334" s="467">
        <f t="shared" si="185"/>
        <v>0</v>
      </c>
      <c r="AA334" s="467"/>
      <c r="AB334" s="467">
        <f t="shared" si="186"/>
        <v>55.126155000000011</v>
      </c>
      <c r="AC334" s="467">
        <f t="shared" si="187"/>
        <v>0</v>
      </c>
      <c r="AD334" s="467"/>
      <c r="AE334" s="467">
        <f t="shared" si="188"/>
        <v>48.235385624999999</v>
      </c>
      <c r="AF334" s="467">
        <f t="shared" si="189"/>
        <v>0</v>
      </c>
      <c r="AG334" s="467"/>
      <c r="AH334" s="467">
        <f t="shared" si="190"/>
        <v>41.344616250000001</v>
      </c>
      <c r="AI334" s="467">
        <f t="shared" si="191"/>
        <v>0</v>
      </c>
      <c r="AJ334" s="467"/>
      <c r="AK334" s="467">
        <f t="shared" si="192"/>
        <v>68.907693750000007</v>
      </c>
      <c r="AL334" s="467">
        <f t="shared" si="193"/>
        <v>0</v>
      </c>
      <c r="AM334" s="467"/>
      <c r="AN334" s="467">
        <f t="shared" si="194"/>
        <v>55.126155000000011</v>
      </c>
      <c r="AO334" s="467">
        <f t="shared" si="195"/>
        <v>0</v>
      </c>
      <c r="AP334" s="467"/>
      <c r="AQ334" s="467">
        <f t="shared" si="196"/>
        <v>48.235385624999999</v>
      </c>
      <c r="AR334" s="467">
        <f t="shared" si="197"/>
        <v>0</v>
      </c>
      <c r="AS334" s="467"/>
      <c r="AT334" s="467">
        <f t="shared" si="198"/>
        <v>41.344616250000001</v>
      </c>
      <c r="AU334" s="467">
        <f t="shared" si="199"/>
        <v>0</v>
      </c>
      <c r="AV334" s="467"/>
      <c r="AW334" s="467"/>
      <c r="AX334" s="467"/>
      <c r="AY334" s="467"/>
      <c r="AZ334" s="467"/>
      <c r="BA334" s="467"/>
      <c r="BB334" s="467"/>
      <c r="BC334" s="467"/>
      <c r="BD334" s="467"/>
      <c r="BE334" s="467"/>
      <c r="BF334" s="467"/>
      <c r="BG334" s="467"/>
      <c r="BH334" s="467"/>
      <c r="BI334" s="467"/>
      <c r="BJ334" s="467"/>
      <c r="BK334" s="467"/>
      <c r="BL334" s="467"/>
      <c r="BM334" s="467"/>
      <c r="BN334" s="467"/>
      <c r="BO334" s="467">
        <f t="shared" si="200"/>
        <v>86.134617187500012</v>
      </c>
      <c r="BP334" s="467">
        <f t="shared" si="201"/>
        <v>0</v>
      </c>
      <c r="BQ334" s="467"/>
      <c r="BR334" s="467">
        <f t="shared" si="202"/>
        <v>68.907693750000007</v>
      </c>
      <c r="BS334" s="467">
        <f t="shared" si="203"/>
        <v>0</v>
      </c>
      <c r="BT334" s="467"/>
      <c r="BU334" s="467">
        <f t="shared" si="204"/>
        <v>60.294232031250004</v>
      </c>
      <c r="BV334" s="467">
        <f t="shared" si="205"/>
        <v>0</v>
      </c>
      <c r="BW334" s="467"/>
      <c r="BX334" s="467">
        <f t="shared" si="206"/>
        <v>51.680770312500009</v>
      </c>
      <c r="BY334" s="467">
        <f t="shared" si="207"/>
        <v>0</v>
      </c>
      <c r="BZ334" s="467"/>
      <c r="CA334" s="467">
        <f t="shared" si="208"/>
        <v>86.134617187500012</v>
      </c>
      <c r="CB334" s="467">
        <f t="shared" si="209"/>
        <v>0</v>
      </c>
      <c r="CC334" s="467"/>
      <c r="CD334" s="467">
        <f t="shared" si="210"/>
        <v>68.907693750000007</v>
      </c>
      <c r="CE334" s="467">
        <f t="shared" si="211"/>
        <v>0</v>
      </c>
      <c r="CF334" s="467"/>
      <c r="CG334" s="467">
        <f t="shared" si="212"/>
        <v>60.294232031250004</v>
      </c>
      <c r="CH334" s="467">
        <f t="shared" si="213"/>
        <v>0</v>
      </c>
      <c r="CI334" s="467"/>
      <c r="CJ334" s="467">
        <f t="shared" si="214"/>
        <v>51.680770312500009</v>
      </c>
      <c r="CK334" s="467">
        <f t="shared" si="215"/>
        <v>0</v>
      </c>
      <c r="CL334" s="467">
        <f t="shared" si="216"/>
        <v>0</v>
      </c>
      <c r="CM334" s="467">
        <f t="shared" si="217"/>
        <v>0</v>
      </c>
      <c r="CN334" s="467">
        <f t="shared" si="218"/>
        <v>0</v>
      </c>
      <c r="CO334" s="462"/>
      <c r="CP334" s="462"/>
      <c r="CQ334" s="457"/>
      <c r="CR334" s="457"/>
      <c r="CS334" s="457"/>
    </row>
    <row r="335" spans="1:97" s="463" customFormat="1" hidden="1">
      <c r="A335" s="480"/>
      <c r="B335" s="465" t="s">
        <v>362</v>
      </c>
      <c r="C335" s="466">
        <v>4.5199999999999996</v>
      </c>
      <c r="D335" s="467">
        <f t="shared" si="219"/>
        <v>139.98326999999998</v>
      </c>
      <c r="E335" s="467">
        <f t="shared" si="183"/>
        <v>174.97908749999996</v>
      </c>
      <c r="F335" s="467"/>
      <c r="G335" s="467"/>
      <c r="H335" s="467"/>
      <c r="I335" s="467"/>
      <c r="J335" s="467"/>
      <c r="K335" s="467"/>
      <c r="L335" s="467"/>
      <c r="M335" s="467"/>
      <c r="N335" s="467"/>
      <c r="O335" s="467"/>
      <c r="P335" s="467"/>
      <c r="Q335" s="467"/>
      <c r="R335" s="467"/>
      <c r="S335" s="467"/>
      <c r="T335" s="467"/>
      <c r="U335" s="467"/>
      <c r="V335" s="467"/>
      <c r="W335" s="467"/>
      <c r="X335" s="467"/>
      <c r="Y335" s="467">
        <f t="shared" si="184"/>
        <v>69.991634999999988</v>
      </c>
      <c r="Z335" s="467">
        <f t="shared" si="185"/>
        <v>0</v>
      </c>
      <c r="AA335" s="467"/>
      <c r="AB335" s="467">
        <f t="shared" si="186"/>
        <v>55.993307999999992</v>
      </c>
      <c r="AC335" s="467">
        <f t="shared" si="187"/>
        <v>0</v>
      </c>
      <c r="AD335" s="467"/>
      <c r="AE335" s="467">
        <f t="shared" si="188"/>
        <v>48.99414449999999</v>
      </c>
      <c r="AF335" s="467">
        <f t="shared" si="189"/>
        <v>0</v>
      </c>
      <c r="AG335" s="467"/>
      <c r="AH335" s="467">
        <f t="shared" si="190"/>
        <v>41.994980999999989</v>
      </c>
      <c r="AI335" s="467">
        <f t="shared" si="191"/>
        <v>0</v>
      </c>
      <c r="AJ335" s="467"/>
      <c r="AK335" s="467">
        <f t="shared" si="192"/>
        <v>69.991634999999988</v>
      </c>
      <c r="AL335" s="467">
        <f t="shared" si="193"/>
        <v>0</v>
      </c>
      <c r="AM335" s="467"/>
      <c r="AN335" s="467">
        <f t="shared" si="194"/>
        <v>55.993307999999992</v>
      </c>
      <c r="AO335" s="467">
        <f t="shared" si="195"/>
        <v>0</v>
      </c>
      <c r="AP335" s="467"/>
      <c r="AQ335" s="467">
        <f t="shared" si="196"/>
        <v>48.99414449999999</v>
      </c>
      <c r="AR335" s="467">
        <f t="shared" si="197"/>
        <v>0</v>
      </c>
      <c r="AS335" s="467"/>
      <c r="AT335" s="467">
        <f t="shared" si="198"/>
        <v>41.994980999999989</v>
      </c>
      <c r="AU335" s="467">
        <f t="shared" si="199"/>
        <v>0</v>
      </c>
      <c r="AV335" s="467"/>
      <c r="AW335" s="467"/>
      <c r="AX335" s="467"/>
      <c r="AY335" s="467"/>
      <c r="AZ335" s="467"/>
      <c r="BA335" s="467"/>
      <c r="BB335" s="467"/>
      <c r="BC335" s="467"/>
      <c r="BD335" s="467"/>
      <c r="BE335" s="467"/>
      <c r="BF335" s="467"/>
      <c r="BG335" s="467"/>
      <c r="BH335" s="467"/>
      <c r="BI335" s="467"/>
      <c r="BJ335" s="467"/>
      <c r="BK335" s="467"/>
      <c r="BL335" s="467"/>
      <c r="BM335" s="467"/>
      <c r="BN335" s="467"/>
      <c r="BO335" s="467">
        <f t="shared" si="200"/>
        <v>87.489543749999982</v>
      </c>
      <c r="BP335" s="467">
        <f t="shared" si="201"/>
        <v>0</v>
      </c>
      <c r="BQ335" s="467"/>
      <c r="BR335" s="467">
        <f t="shared" si="202"/>
        <v>69.991634999999988</v>
      </c>
      <c r="BS335" s="467">
        <f t="shared" si="203"/>
        <v>0</v>
      </c>
      <c r="BT335" s="467"/>
      <c r="BU335" s="467">
        <f t="shared" si="204"/>
        <v>61.242680624999984</v>
      </c>
      <c r="BV335" s="467">
        <f t="shared" si="205"/>
        <v>0</v>
      </c>
      <c r="BW335" s="467"/>
      <c r="BX335" s="467">
        <f t="shared" si="206"/>
        <v>52.493726249999987</v>
      </c>
      <c r="BY335" s="467">
        <f t="shared" si="207"/>
        <v>0</v>
      </c>
      <c r="BZ335" s="467"/>
      <c r="CA335" s="467">
        <f t="shared" si="208"/>
        <v>87.489543749999982</v>
      </c>
      <c r="CB335" s="467">
        <f t="shared" si="209"/>
        <v>0</v>
      </c>
      <c r="CC335" s="467"/>
      <c r="CD335" s="467">
        <f t="shared" si="210"/>
        <v>69.991634999999988</v>
      </c>
      <c r="CE335" s="467">
        <f t="shared" si="211"/>
        <v>0</v>
      </c>
      <c r="CF335" s="467"/>
      <c r="CG335" s="467">
        <f t="shared" si="212"/>
        <v>61.242680624999984</v>
      </c>
      <c r="CH335" s="467">
        <f t="shared" si="213"/>
        <v>0</v>
      </c>
      <c r="CI335" s="467"/>
      <c r="CJ335" s="467">
        <f t="shared" si="214"/>
        <v>52.493726249999987</v>
      </c>
      <c r="CK335" s="467">
        <f t="shared" si="215"/>
        <v>0</v>
      </c>
      <c r="CL335" s="467">
        <f t="shared" si="216"/>
        <v>0</v>
      </c>
      <c r="CM335" s="467">
        <f t="shared" si="217"/>
        <v>0</v>
      </c>
      <c r="CN335" s="467">
        <f t="shared" si="218"/>
        <v>0</v>
      </c>
      <c r="CO335" s="462"/>
      <c r="CP335" s="462"/>
      <c r="CQ335" s="457"/>
      <c r="CR335" s="457"/>
      <c r="CS335" s="457"/>
    </row>
    <row r="336" spans="1:97" s="463" customFormat="1" hidden="1">
      <c r="A336" s="464"/>
      <c r="B336" s="465" t="s">
        <v>353</v>
      </c>
      <c r="C336" s="466">
        <v>3.73</v>
      </c>
      <c r="D336" s="467">
        <f t="shared" si="219"/>
        <v>115.5171675</v>
      </c>
      <c r="E336" s="467">
        <f t="shared" si="183"/>
        <v>144.39645937500001</v>
      </c>
      <c r="F336" s="467"/>
      <c r="G336" s="467"/>
      <c r="H336" s="467"/>
      <c r="I336" s="467"/>
      <c r="J336" s="467"/>
      <c r="K336" s="467"/>
      <c r="L336" s="467"/>
      <c r="M336" s="467"/>
      <c r="N336" s="467"/>
      <c r="O336" s="467"/>
      <c r="P336" s="467"/>
      <c r="Q336" s="467"/>
      <c r="R336" s="467"/>
      <c r="S336" s="467"/>
      <c r="T336" s="467"/>
      <c r="U336" s="467"/>
      <c r="V336" s="467"/>
      <c r="W336" s="467"/>
      <c r="X336" s="467"/>
      <c r="Y336" s="467">
        <f t="shared" si="184"/>
        <v>57.75858375</v>
      </c>
      <c r="Z336" s="467">
        <f t="shared" si="185"/>
        <v>0</v>
      </c>
      <c r="AA336" s="467"/>
      <c r="AB336" s="467">
        <f t="shared" si="186"/>
        <v>46.206867000000003</v>
      </c>
      <c r="AC336" s="467">
        <f t="shared" si="187"/>
        <v>0</v>
      </c>
      <c r="AD336" s="467"/>
      <c r="AE336" s="467">
        <f t="shared" si="188"/>
        <v>40.431008624999997</v>
      </c>
      <c r="AF336" s="467">
        <f t="shared" si="189"/>
        <v>0</v>
      </c>
      <c r="AG336" s="467"/>
      <c r="AH336" s="467">
        <f t="shared" si="190"/>
        <v>34.655150249999998</v>
      </c>
      <c r="AI336" s="467">
        <f t="shared" si="191"/>
        <v>0</v>
      </c>
      <c r="AJ336" s="467"/>
      <c r="AK336" s="467">
        <f t="shared" si="192"/>
        <v>57.75858375</v>
      </c>
      <c r="AL336" s="467">
        <f t="shared" si="193"/>
        <v>0</v>
      </c>
      <c r="AM336" s="467"/>
      <c r="AN336" s="467">
        <f t="shared" si="194"/>
        <v>46.206867000000003</v>
      </c>
      <c r="AO336" s="467">
        <f t="shared" si="195"/>
        <v>0</v>
      </c>
      <c r="AP336" s="467"/>
      <c r="AQ336" s="467">
        <f t="shared" si="196"/>
        <v>40.431008624999997</v>
      </c>
      <c r="AR336" s="467">
        <f t="shared" si="197"/>
        <v>0</v>
      </c>
      <c r="AS336" s="467"/>
      <c r="AT336" s="467">
        <f t="shared" si="198"/>
        <v>34.655150249999998</v>
      </c>
      <c r="AU336" s="467">
        <f t="shared" si="199"/>
        <v>0</v>
      </c>
      <c r="AV336" s="467"/>
      <c r="AW336" s="467"/>
      <c r="AX336" s="467"/>
      <c r="AY336" s="467"/>
      <c r="AZ336" s="467"/>
      <c r="BA336" s="467"/>
      <c r="BB336" s="467"/>
      <c r="BC336" s="467"/>
      <c r="BD336" s="467"/>
      <c r="BE336" s="467"/>
      <c r="BF336" s="467"/>
      <c r="BG336" s="467"/>
      <c r="BH336" s="467"/>
      <c r="BI336" s="467"/>
      <c r="BJ336" s="467"/>
      <c r="BK336" s="467"/>
      <c r="BL336" s="467"/>
      <c r="BM336" s="467"/>
      <c r="BN336" s="467"/>
      <c r="BO336" s="467">
        <f t="shared" si="200"/>
        <v>72.198229687500003</v>
      </c>
      <c r="BP336" s="467">
        <f t="shared" si="201"/>
        <v>0</v>
      </c>
      <c r="BQ336" s="467"/>
      <c r="BR336" s="467">
        <f t="shared" si="202"/>
        <v>57.758583750000007</v>
      </c>
      <c r="BS336" s="467">
        <f t="shared" si="203"/>
        <v>0</v>
      </c>
      <c r="BT336" s="467"/>
      <c r="BU336" s="467">
        <f t="shared" si="204"/>
        <v>50.538760781249998</v>
      </c>
      <c r="BV336" s="467">
        <f t="shared" si="205"/>
        <v>0</v>
      </c>
      <c r="BW336" s="467"/>
      <c r="BX336" s="467">
        <f t="shared" si="206"/>
        <v>43.318937812500003</v>
      </c>
      <c r="BY336" s="467">
        <f t="shared" si="207"/>
        <v>0</v>
      </c>
      <c r="BZ336" s="467"/>
      <c r="CA336" s="467">
        <f t="shared" si="208"/>
        <v>72.198229687500003</v>
      </c>
      <c r="CB336" s="467">
        <f t="shared" si="209"/>
        <v>0</v>
      </c>
      <c r="CC336" s="467"/>
      <c r="CD336" s="467">
        <f t="shared" si="210"/>
        <v>57.758583750000007</v>
      </c>
      <c r="CE336" s="467">
        <f t="shared" si="211"/>
        <v>0</v>
      </c>
      <c r="CF336" s="467"/>
      <c r="CG336" s="467">
        <f t="shared" si="212"/>
        <v>50.538760781249998</v>
      </c>
      <c r="CH336" s="467">
        <f t="shared" si="213"/>
        <v>0</v>
      </c>
      <c r="CI336" s="467"/>
      <c r="CJ336" s="467">
        <f t="shared" si="214"/>
        <v>43.318937812500003</v>
      </c>
      <c r="CK336" s="467">
        <f t="shared" si="215"/>
        <v>0</v>
      </c>
      <c r="CL336" s="467">
        <f t="shared" si="216"/>
        <v>0</v>
      </c>
      <c r="CM336" s="467">
        <f t="shared" si="217"/>
        <v>0</v>
      </c>
      <c r="CN336" s="467">
        <f t="shared" si="218"/>
        <v>0</v>
      </c>
      <c r="CO336" s="462"/>
      <c r="CP336" s="462"/>
      <c r="CQ336" s="457"/>
      <c r="CR336" s="457"/>
      <c r="CS336" s="457"/>
    </row>
    <row r="337" spans="1:97" s="463" customFormat="1" hidden="1">
      <c r="A337" s="469"/>
      <c r="B337" s="465" t="s">
        <v>354</v>
      </c>
      <c r="C337" s="466">
        <v>3.79</v>
      </c>
      <c r="D337" s="467">
        <f t="shared" si="219"/>
        <v>117.37535250000001</v>
      </c>
      <c r="E337" s="467">
        <f t="shared" si="183"/>
        <v>146.71919062500001</v>
      </c>
      <c r="F337" s="467"/>
      <c r="G337" s="467"/>
      <c r="H337" s="467"/>
      <c r="I337" s="467"/>
      <c r="J337" s="467"/>
      <c r="K337" s="467"/>
      <c r="L337" s="467"/>
      <c r="M337" s="467"/>
      <c r="N337" s="467"/>
      <c r="O337" s="467"/>
      <c r="P337" s="467"/>
      <c r="Q337" s="467"/>
      <c r="R337" s="467"/>
      <c r="S337" s="467"/>
      <c r="T337" s="467"/>
      <c r="U337" s="467"/>
      <c r="V337" s="467"/>
      <c r="W337" s="467"/>
      <c r="X337" s="467"/>
      <c r="Y337" s="467">
        <f t="shared" si="184"/>
        <v>58.687676250000003</v>
      </c>
      <c r="Z337" s="467">
        <f t="shared" si="185"/>
        <v>0</v>
      </c>
      <c r="AA337" s="467"/>
      <c r="AB337" s="467">
        <f t="shared" si="186"/>
        <v>46.950141000000002</v>
      </c>
      <c r="AC337" s="467">
        <f t="shared" si="187"/>
        <v>0</v>
      </c>
      <c r="AD337" s="467"/>
      <c r="AE337" s="467">
        <f t="shared" si="188"/>
        <v>41.081373374999998</v>
      </c>
      <c r="AF337" s="467">
        <f t="shared" si="189"/>
        <v>0</v>
      </c>
      <c r="AG337" s="467"/>
      <c r="AH337" s="467">
        <f t="shared" si="190"/>
        <v>35.212605750000002</v>
      </c>
      <c r="AI337" s="467">
        <f t="shared" si="191"/>
        <v>0</v>
      </c>
      <c r="AJ337" s="467"/>
      <c r="AK337" s="467">
        <f t="shared" si="192"/>
        <v>58.687676250000003</v>
      </c>
      <c r="AL337" s="467">
        <f t="shared" si="193"/>
        <v>0</v>
      </c>
      <c r="AM337" s="467"/>
      <c r="AN337" s="467">
        <f t="shared" si="194"/>
        <v>46.950141000000002</v>
      </c>
      <c r="AO337" s="467">
        <f t="shared" si="195"/>
        <v>0</v>
      </c>
      <c r="AP337" s="467"/>
      <c r="AQ337" s="467">
        <f t="shared" si="196"/>
        <v>41.081373374999998</v>
      </c>
      <c r="AR337" s="467">
        <f t="shared" si="197"/>
        <v>0</v>
      </c>
      <c r="AS337" s="467"/>
      <c r="AT337" s="467">
        <f t="shared" si="198"/>
        <v>35.212605750000002</v>
      </c>
      <c r="AU337" s="467">
        <f t="shared" si="199"/>
        <v>0</v>
      </c>
      <c r="AV337" s="467"/>
      <c r="AW337" s="467"/>
      <c r="AX337" s="467"/>
      <c r="AY337" s="467"/>
      <c r="AZ337" s="467"/>
      <c r="BA337" s="467"/>
      <c r="BB337" s="467"/>
      <c r="BC337" s="467"/>
      <c r="BD337" s="467"/>
      <c r="BE337" s="467"/>
      <c r="BF337" s="467"/>
      <c r="BG337" s="467"/>
      <c r="BH337" s="467"/>
      <c r="BI337" s="467"/>
      <c r="BJ337" s="467"/>
      <c r="BK337" s="467"/>
      <c r="BL337" s="467"/>
      <c r="BM337" s="467"/>
      <c r="BN337" s="467"/>
      <c r="BO337" s="467">
        <f t="shared" si="200"/>
        <v>73.359595312500005</v>
      </c>
      <c r="BP337" s="467">
        <f t="shared" si="201"/>
        <v>0</v>
      </c>
      <c r="BQ337" s="467"/>
      <c r="BR337" s="467">
        <f t="shared" si="202"/>
        <v>58.68767625000001</v>
      </c>
      <c r="BS337" s="467">
        <f t="shared" si="203"/>
        <v>0</v>
      </c>
      <c r="BT337" s="467"/>
      <c r="BU337" s="467">
        <f t="shared" si="204"/>
        <v>51.351716718749998</v>
      </c>
      <c r="BV337" s="467">
        <f t="shared" si="205"/>
        <v>0</v>
      </c>
      <c r="BW337" s="467"/>
      <c r="BX337" s="467">
        <f t="shared" si="206"/>
        <v>44.0157571875</v>
      </c>
      <c r="BY337" s="467">
        <f t="shared" si="207"/>
        <v>0</v>
      </c>
      <c r="BZ337" s="467"/>
      <c r="CA337" s="467">
        <f t="shared" si="208"/>
        <v>73.359595312500005</v>
      </c>
      <c r="CB337" s="467">
        <f t="shared" si="209"/>
        <v>0</v>
      </c>
      <c r="CC337" s="467"/>
      <c r="CD337" s="467">
        <f t="shared" si="210"/>
        <v>58.68767625000001</v>
      </c>
      <c r="CE337" s="467">
        <f t="shared" si="211"/>
        <v>0</v>
      </c>
      <c r="CF337" s="467"/>
      <c r="CG337" s="467">
        <f t="shared" si="212"/>
        <v>51.351716718749998</v>
      </c>
      <c r="CH337" s="467">
        <f t="shared" si="213"/>
        <v>0</v>
      </c>
      <c r="CI337" s="467"/>
      <c r="CJ337" s="467">
        <f t="shared" si="214"/>
        <v>44.0157571875</v>
      </c>
      <c r="CK337" s="467">
        <f t="shared" si="215"/>
        <v>0</v>
      </c>
      <c r="CL337" s="467">
        <f t="shared" si="216"/>
        <v>0</v>
      </c>
      <c r="CM337" s="467">
        <f t="shared" si="217"/>
        <v>0</v>
      </c>
      <c r="CN337" s="467">
        <f t="shared" si="218"/>
        <v>0</v>
      </c>
      <c r="CO337" s="462"/>
      <c r="CP337" s="462"/>
      <c r="CQ337" s="457"/>
      <c r="CR337" s="457"/>
      <c r="CS337" s="457"/>
    </row>
    <row r="338" spans="1:97" s="463" customFormat="1" hidden="1">
      <c r="A338" s="469"/>
      <c r="B338" s="465" t="s">
        <v>355</v>
      </c>
      <c r="C338" s="466">
        <v>3.85</v>
      </c>
      <c r="D338" s="467">
        <f t="shared" si="219"/>
        <v>119.2335375</v>
      </c>
      <c r="E338" s="467">
        <f t="shared" si="183"/>
        <v>149.04192187499999</v>
      </c>
      <c r="F338" s="467"/>
      <c r="G338" s="467"/>
      <c r="H338" s="467"/>
      <c r="I338" s="467"/>
      <c r="J338" s="467"/>
      <c r="K338" s="467"/>
      <c r="L338" s="467"/>
      <c r="M338" s="467"/>
      <c r="N338" s="467"/>
      <c r="O338" s="467"/>
      <c r="P338" s="467"/>
      <c r="Q338" s="467"/>
      <c r="R338" s="467"/>
      <c r="S338" s="467"/>
      <c r="T338" s="467"/>
      <c r="U338" s="467"/>
      <c r="V338" s="467"/>
      <c r="W338" s="467"/>
      <c r="X338" s="467"/>
      <c r="Y338" s="467">
        <f t="shared" si="184"/>
        <v>59.616768749999999</v>
      </c>
      <c r="Z338" s="467">
        <f t="shared" si="185"/>
        <v>0</v>
      </c>
      <c r="AA338" s="467"/>
      <c r="AB338" s="467">
        <f t="shared" si="186"/>
        <v>47.693415000000002</v>
      </c>
      <c r="AC338" s="467">
        <f t="shared" si="187"/>
        <v>0</v>
      </c>
      <c r="AD338" s="467"/>
      <c r="AE338" s="467">
        <f t="shared" si="188"/>
        <v>41.731738125</v>
      </c>
      <c r="AF338" s="467">
        <f t="shared" si="189"/>
        <v>0</v>
      </c>
      <c r="AG338" s="467"/>
      <c r="AH338" s="467">
        <f t="shared" si="190"/>
        <v>35.770061249999998</v>
      </c>
      <c r="AI338" s="467">
        <f t="shared" si="191"/>
        <v>0</v>
      </c>
      <c r="AJ338" s="467"/>
      <c r="AK338" s="467">
        <f t="shared" si="192"/>
        <v>59.616768749999999</v>
      </c>
      <c r="AL338" s="467">
        <f t="shared" si="193"/>
        <v>0</v>
      </c>
      <c r="AM338" s="467"/>
      <c r="AN338" s="467">
        <f t="shared" si="194"/>
        <v>47.693415000000002</v>
      </c>
      <c r="AO338" s="467">
        <f t="shared" si="195"/>
        <v>0</v>
      </c>
      <c r="AP338" s="467"/>
      <c r="AQ338" s="467">
        <f t="shared" si="196"/>
        <v>41.731738125</v>
      </c>
      <c r="AR338" s="467">
        <f t="shared" si="197"/>
        <v>0</v>
      </c>
      <c r="AS338" s="467"/>
      <c r="AT338" s="467">
        <f t="shared" si="198"/>
        <v>35.770061249999998</v>
      </c>
      <c r="AU338" s="467">
        <f t="shared" si="199"/>
        <v>0</v>
      </c>
      <c r="AV338" s="467"/>
      <c r="AW338" s="467"/>
      <c r="AX338" s="467"/>
      <c r="AY338" s="467"/>
      <c r="AZ338" s="467"/>
      <c r="BA338" s="467"/>
      <c r="BB338" s="467"/>
      <c r="BC338" s="467"/>
      <c r="BD338" s="467"/>
      <c r="BE338" s="467"/>
      <c r="BF338" s="467"/>
      <c r="BG338" s="467"/>
      <c r="BH338" s="467"/>
      <c r="BI338" s="467"/>
      <c r="BJ338" s="467"/>
      <c r="BK338" s="467"/>
      <c r="BL338" s="467"/>
      <c r="BM338" s="467"/>
      <c r="BN338" s="467"/>
      <c r="BO338" s="467">
        <f t="shared" si="200"/>
        <v>74.520960937499993</v>
      </c>
      <c r="BP338" s="467">
        <f t="shared" si="201"/>
        <v>0</v>
      </c>
      <c r="BQ338" s="467"/>
      <c r="BR338" s="467">
        <f t="shared" si="202"/>
        <v>59.616768749999999</v>
      </c>
      <c r="BS338" s="467">
        <f t="shared" si="203"/>
        <v>0</v>
      </c>
      <c r="BT338" s="467"/>
      <c r="BU338" s="467">
        <f t="shared" si="204"/>
        <v>52.164672656249991</v>
      </c>
      <c r="BV338" s="467">
        <f t="shared" si="205"/>
        <v>0</v>
      </c>
      <c r="BW338" s="467"/>
      <c r="BX338" s="467">
        <f t="shared" si="206"/>
        <v>44.712576562499997</v>
      </c>
      <c r="BY338" s="467">
        <f t="shared" si="207"/>
        <v>0</v>
      </c>
      <c r="BZ338" s="467"/>
      <c r="CA338" s="467">
        <f t="shared" si="208"/>
        <v>74.520960937499993</v>
      </c>
      <c r="CB338" s="467">
        <f t="shared" si="209"/>
        <v>0</v>
      </c>
      <c r="CC338" s="467"/>
      <c r="CD338" s="467">
        <f t="shared" si="210"/>
        <v>59.616768749999999</v>
      </c>
      <c r="CE338" s="467">
        <f t="shared" si="211"/>
        <v>0</v>
      </c>
      <c r="CF338" s="467"/>
      <c r="CG338" s="467">
        <f t="shared" si="212"/>
        <v>52.164672656249991</v>
      </c>
      <c r="CH338" s="467">
        <f t="shared" si="213"/>
        <v>0</v>
      </c>
      <c r="CI338" s="467"/>
      <c r="CJ338" s="467">
        <f t="shared" si="214"/>
        <v>44.712576562499997</v>
      </c>
      <c r="CK338" s="467">
        <f t="shared" si="215"/>
        <v>0</v>
      </c>
      <c r="CL338" s="467">
        <f t="shared" si="216"/>
        <v>0</v>
      </c>
      <c r="CM338" s="467">
        <f t="shared" si="217"/>
        <v>0</v>
      </c>
      <c r="CN338" s="467">
        <f t="shared" si="218"/>
        <v>0</v>
      </c>
      <c r="CO338" s="462"/>
      <c r="CP338" s="462"/>
      <c r="CQ338" s="457"/>
      <c r="CR338" s="457"/>
      <c r="CS338" s="457"/>
    </row>
    <row r="339" spans="1:97" s="463" customFormat="1" hidden="1">
      <c r="A339" s="469"/>
      <c r="B339" s="465" t="s">
        <v>356</v>
      </c>
      <c r="C339" s="466">
        <v>3.92</v>
      </c>
      <c r="D339" s="467">
        <f t="shared" si="219"/>
        <v>121.40142000000002</v>
      </c>
      <c r="E339" s="467">
        <f t="shared" si="183"/>
        <v>151.75177500000001</v>
      </c>
      <c r="F339" s="467"/>
      <c r="G339" s="467"/>
      <c r="H339" s="467"/>
      <c r="I339" s="467"/>
      <c r="J339" s="467"/>
      <c r="K339" s="467"/>
      <c r="L339" s="467"/>
      <c r="M339" s="467"/>
      <c r="N339" s="467"/>
      <c r="O339" s="467"/>
      <c r="P339" s="467"/>
      <c r="Q339" s="467"/>
      <c r="R339" s="467"/>
      <c r="S339" s="467"/>
      <c r="T339" s="467"/>
      <c r="U339" s="467"/>
      <c r="V339" s="467"/>
      <c r="W339" s="467"/>
      <c r="X339" s="467"/>
      <c r="Y339" s="467">
        <f t="shared" si="184"/>
        <v>60.700710000000008</v>
      </c>
      <c r="Z339" s="467">
        <f t="shared" si="185"/>
        <v>0</v>
      </c>
      <c r="AA339" s="467"/>
      <c r="AB339" s="467">
        <f t="shared" si="186"/>
        <v>48.560568000000011</v>
      </c>
      <c r="AC339" s="467">
        <f t="shared" si="187"/>
        <v>0</v>
      </c>
      <c r="AD339" s="467"/>
      <c r="AE339" s="467">
        <f t="shared" si="188"/>
        <v>42.490497000000005</v>
      </c>
      <c r="AF339" s="467">
        <f t="shared" si="189"/>
        <v>0</v>
      </c>
      <c r="AG339" s="467"/>
      <c r="AH339" s="467">
        <f t="shared" si="190"/>
        <v>36.420426000000006</v>
      </c>
      <c r="AI339" s="467">
        <f t="shared" si="191"/>
        <v>0</v>
      </c>
      <c r="AJ339" s="467"/>
      <c r="AK339" s="467">
        <f t="shared" si="192"/>
        <v>60.700710000000008</v>
      </c>
      <c r="AL339" s="467">
        <f t="shared" si="193"/>
        <v>0</v>
      </c>
      <c r="AM339" s="467"/>
      <c r="AN339" s="467">
        <f t="shared" si="194"/>
        <v>48.560568000000011</v>
      </c>
      <c r="AO339" s="467">
        <f t="shared" si="195"/>
        <v>0</v>
      </c>
      <c r="AP339" s="467"/>
      <c r="AQ339" s="467">
        <f t="shared" si="196"/>
        <v>42.490497000000005</v>
      </c>
      <c r="AR339" s="467">
        <f t="shared" si="197"/>
        <v>0</v>
      </c>
      <c r="AS339" s="467"/>
      <c r="AT339" s="467">
        <f t="shared" si="198"/>
        <v>36.420426000000006</v>
      </c>
      <c r="AU339" s="467">
        <f t="shared" si="199"/>
        <v>0</v>
      </c>
      <c r="AV339" s="467"/>
      <c r="AW339" s="467"/>
      <c r="AX339" s="467"/>
      <c r="AY339" s="467"/>
      <c r="AZ339" s="467"/>
      <c r="BA339" s="467"/>
      <c r="BB339" s="467"/>
      <c r="BC339" s="467"/>
      <c r="BD339" s="467"/>
      <c r="BE339" s="467"/>
      <c r="BF339" s="467"/>
      <c r="BG339" s="467"/>
      <c r="BH339" s="467"/>
      <c r="BI339" s="467"/>
      <c r="BJ339" s="467"/>
      <c r="BK339" s="467"/>
      <c r="BL339" s="467"/>
      <c r="BM339" s="467"/>
      <c r="BN339" s="467"/>
      <c r="BO339" s="467">
        <f t="shared" si="200"/>
        <v>75.875887500000005</v>
      </c>
      <c r="BP339" s="467">
        <f t="shared" si="201"/>
        <v>0</v>
      </c>
      <c r="BQ339" s="467"/>
      <c r="BR339" s="467">
        <f t="shared" si="202"/>
        <v>60.700710000000008</v>
      </c>
      <c r="BS339" s="467">
        <f t="shared" si="203"/>
        <v>0</v>
      </c>
      <c r="BT339" s="467"/>
      <c r="BU339" s="467">
        <f t="shared" si="204"/>
        <v>53.113121249999999</v>
      </c>
      <c r="BV339" s="467">
        <f t="shared" si="205"/>
        <v>0</v>
      </c>
      <c r="BW339" s="467"/>
      <c r="BX339" s="467">
        <f t="shared" si="206"/>
        <v>45.525532500000004</v>
      </c>
      <c r="BY339" s="467">
        <f t="shared" si="207"/>
        <v>0</v>
      </c>
      <c r="BZ339" s="467"/>
      <c r="CA339" s="467">
        <f t="shared" si="208"/>
        <v>75.875887500000005</v>
      </c>
      <c r="CB339" s="467">
        <f t="shared" si="209"/>
        <v>0</v>
      </c>
      <c r="CC339" s="467"/>
      <c r="CD339" s="467">
        <f t="shared" si="210"/>
        <v>60.700710000000008</v>
      </c>
      <c r="CE339" s="467">
        <f t="shared" si="211"/>
        <v>0</v>
      </c>
      <c r="CF339" s="467"/>
      <c r="CG339" s="467">
        <f t="shared" si="212"/>
        <v>53.113121249999999</v>
      </c>
      <c r="CH339" s="467">
        <f t="shared" si="213"/>
        <v>0</v>
      </c>
      <c r="CI339" s="467"/>
      <c r="CJ339" s="467">
        <f t="shared" si="214"/>
        <v>45.525532500000004</v>
      </c>
      <c r="CK339" s="467">
        <f t="shared" si="215"/>
        <v>0</v>
      </c>
      <c r="CL339" s="467">
        <f t="shared" si="216"/>
        <v>0</v>
      </c>
      <c r="CM339" s="467">
        <f t="shared" si="217"/>
        <v>0</v>
      </c>
      <c r="CN339" s="467">
        <f t="shared" si="218"/>
        <v>0</v>
      </c>
      <c r="CO339" s="462"/>
      <c r="CP339" s="462"/>
      <c r="CQ339" s="457"/>
      <c r="CR339" s="457"/>
      <c r="CS339" s="457"/>
    </row>
    <row r="340" spans="1:97" s="463" customFormat="1" hidden="1">
      <c r="A340" s="469" t="s">
        <v>373</v>
      </c>
      <c r="B340" s="465" t="s">
        <v>357</v>
      </c>
      <c r="C340" s="466">
        <v>3.97</v>
      </c>
      <c r="D340" s="467">
        <f t="shared" si="219"/>
        <v>122.94990749999999</v>
      </c>
      <c r="E340" s="467">
        <f t="shared" si="183"/>
        <v>153.68738437499999</v>
      </c>
      <c r="F340" s="467"/>
      <c r="G340" s="467"/>
      <c r="H340" s="467"/>
      <c r="I340" s="467"/>
      <c r="J340" s="467"/>
      <c r="K340" s="467"/>
      <c r="L340" s="467"/>
      <c r="M340" s="467"/>
      <c r="N340" s="467"/>
      <c r="O340" s="467"/>
      <c r="P340" s="467"/>
      <c r="Q340" s="467"/>
      <c r="R340" s="467"/>
      <c r="S340" s="467"/>
      <c r="T340" s="467"/>
      <c r="U340" s="467"/>
      <c r="V340" s="467"/>
      <c r="W340" s="467"/>
      <c r="X340" s="467"/>
      <c r="Y340" s="467">
        <f t="shared" si="184"/>
        <v>61.474953749999997</v>
      </c>
      <c r="Z340" s="467">
        <f t="shared" si="185"/>
        <v>0</v>
      </c>
      <c r="AA340" s="467"/>
      <c r="AB340" s="467">
        <f t="shared" si="186"/>
        <v>49.179963000000001</v>
      </c>
      <c r="AC340" s="467">
        <f t="shared" si="187"/>
        <v>0</v>
      </c>
      <c r="AD340" s="467"/>
      <c r="AE340" s="467">
        <f t="shared" si="188"/>
        <v>43.032467624999995</v>
      </c>
      <c r="AF340" s="467">
        <f t="shared" si="189"/>
        <v>0</v>
      </c>
      <c r="AG340" s="467"/>
      <c r="AH340" s="467">
        <f t="shared" si="190"/>
        <v>36.884972249999997</v>
      </c>
      <c r="AI340" s="467">
        <f t="shared" si="191"/>
        <v>0</v>
      </c>
      <c r="AJ340" s="467"/>
      <c r="AK340" s="467">
        <f t="shared" si="192"/>
        <v>61.474953749999997</v>
      </c>
      <c r="AL340" s="467">
        <f t="shared" si="193"/>
        <v>0</v>
      </c>
      <c r="AM340" s="467"/>
      <c r="AN340" s="467">
        <f t="shared" si="194"/>
        <v>49.179963000000001</v>
      </c>
      <c r="AO340" s="467">
        <f t="shared" si="195"/>
        <v>0</v>
      </c>
      <c r="AP340" s="467"/>
      <c r="AQ340" s="467">
        <f t="shared" si="196"/>
        <v>43.032467624999995</v>
      </c>
      <c r="AR340" s="467">
        <f t="shared" si="197"/>
        <v>0</v>
      </c>
      <c r="AS340" s="467"/>
      <c r="AT340" s="467">
        <f t="shared" si="198"/>
        <v>36.884972249999997</v>
      </c>
      <c r="AU340" s="467">
        <f t="shared" si="199"/>
        <v>0</v>
      </c>
      <c r="AV340" s="467"/>
      <c r="AW340" s="467"/>
      <c r="AX340" s="467"/>
      <c r="AY340" s="467"/>
      <c r="AZ340" s="467"/>
      <c r="BA340" s="467"/>
      <c r="BB340" s="467"/>
      <c r="BC340" s="467"/>
      <c r="BD340" s="467"/>
      <c r="BE340" s="467"/>
      <c r="BF340" s="467"/>
      <c r="BG340" s="467"/>
      <c r="BH340" s="467"/>
      <c r="BI340" s="467"/>
      <c r="BJ340" s="467"/>
      <c r="BK340" s="467"/>
      <c r="BL340" s="467"/>
      <c r="BM340" s="467"/>
      <c r="BN340" s="467"/>
      <c r="BO340" s="467">
        <f t="shared" si="200"/>
        <v>76.843692187499997</v>
      </c>
      <c r="BP340" s="467">
        <f t="shared" si="201"/>
        <v>0</v>
      </c>
      <c r="BQ340" s="467"/>
      <c r="BR340" s="467">
        <f t="shared" si="202"/>
        <v>61.474953749999997</v>
      </c>
      <c r="BS340" s="467">
        <f t="shared" si="203"/>
        <v>0</v>
      </c>
      <c r="BT340" s="467"/>
      <c r="BU340" s="467">
        <f t="shared" si="204"/>
        <v>53.790584531249998</v>
      </c>
      <c r="BV340" s="467">
        <f t="shared" si="205"/>
        <v>0</v>
      </c>
      <c r="BW340" s="467"/>
      <c r="BX340" s="467">
        <f t="shared" si="206"/>
        <v>46.106215312499998</v>
      </c>
      <c r="BY340" s="467">
        <f t="shared" si="207"/>
        <v>0</v>
      </c>
      <c r="BZ340" s="467"/>
      <c r="CA340" s="467">
        <f t="shared" si="208"/>
        <v>76.843692187499997</v>
      </c>
      <c r="CB340" s="467">
        <f t="shared" si="209"/>
        <v>0</v>
      </c>
      <c r="CC340" s="467"/>
      <c r="CD340" s="467">
        <f t="shared" si="210"/>
        <v>61.474953749999997</v>
      </c>
      <c r="CE340" s="467">
        <f t="shared" si="211"/>
        <v>0</v>
      </c>
      <c r="CF340" s="467"/>
      <c r="CG340" s="467">
        <f t="shared" si="212"/>
        <v>53.790584531249998</v>
      </c>
      <c r="CH340" s="467">
        <f t="shared" si="213"/>
        <v>0</v>
      </c>
      <c r="CI340" s="467"/>
      <c r="CJ340" s="467">
        <f t="shared" si="214"/>
        <v>46.106215312499998</v>
      </c>
      <c r="CK340" s="467">
        <f t="shared" si="215"/>
        <v>0</v>
      </c>
      <c r="CL340" s="467">
        <f t="shared" si="216"/>
        <v>0</v>
      </c>
      <c r="CM340" s="467">
        <f t="shared" si="217"/>
        <v>0</v>
      </c>
      <c r="CN340" s="467">
        <f t="shared" si="218"/>
        <v>0</v>
      </c>
      <c r="CO340" s="462"/>
      <c r="CP340" s="462"/>
      <c r="CQ340" s="457"/>
      <c r="CR340" s="457"/>
      <c r="CS340" s="457"/>
    </row>
    <row r="341" spans="1:97" s="463" customFormat="1" hidden="1">
      <c r="A341" s="469"/>
      <c r="B341" s="465" t="s">
        <v>358</v>
      </c>
      <c r="C341" s="466">
        <v>4.04</v>
      </c>
      <c r="D341" s="467">
        <f t="shared" si="219"/>
        <v>125.11779000000001</v>
      </c>
      <c r="E341" s="467">
        <f t="shared" si="183"/>
        <v>156.39723750000002</v>
      </c>
      <c r="F341" s="467"/>
      <c r="G341" s="467"/>
      <c r="H341" s="467"/>
      <c r="I341" s="467"/>
      <c r="J341" s="467"/>
      <c r="K341" s="467"/>
      <c r="L341" s="467"/>
      <c r="M341" s="467"/>
      <c r="N341" s="467"/>
      <c r="O341" s="467"/>
      <c r="P341" s="467"/>
      <c r="Q341" s="467"/>
      <c r="R341" s="467"/>
      <c r="S341" s="467"/>
      <c r="T341" s="467"/>
      <c r="U341" s="467"/>
      <c r="V341" s="467"/>
      <c r="W341" s="467"/>
      <c r="X341" s="467"/>
      <c r="Y341" s="467">
        <f t="shared" si="184"/>
        <v>62.558895000000007</v>
      </c>
      <c r="Z341" s="467">
        <f t="shared" si="185"/>
        <v>0</v>
      </c>
      <c r="AA341" s="467"/>
      <c r="AB341" s="467">
        <f t="shared" si="186"/>
        <v>50.04711600000001</v>
      </c>
      <c r="AC341" s="467">
        <f t="shared" si="187"/>
        <v>0</v>
      </c>
      <c r="AD341" s="467"/>
      <c r="AE341" s="467">
        <f t="shared" si="188"/>
        <v>43.7912265</v>
      </c>
      <c r="AF341" s="467">
        <f t="shared" si="189"/>
        <v>0</v>
      </c>
      <c r="AG341" s="467"/>
      <c r="AH341" s="467">
        <f t="shared" si="190"/>
        <v>37.535337000000006</v>
      </c>
      <c r="AI341" s="467">
        <f t="shared" si="191"/>
        <v>0</v>
      </c>
      <c r="AJ341" s="467"/>
      <c r="AK341" s="467">
        <f t="shared" si="192"/>
        <v>62.558895000000007</v>
      </c>
      <c r="AL341" s="467">
        <f t="shared" si="193"/>
        <v>0</v>
      </c>
      <c r="AM341" s="467"/>
      <c r="AN341" s="467">
        <f t="shared" si="194"/>
        <v>50.04711600000001</v>
      </c>
      <c r="AO341" s="467">
        <f t="shared" si="195"/>
        <v>0</v>
      </c>
      <c r="AP341" s="467"/>
      <c r="AQ341" s="467">
        <f t="shared" si="196"/>
        <v>43.7912265</v>
      </c>
      <c r="AR341" s="467">
        <f t="shared" si="197"/>
        <v>0</v>
      </c>
      <c r="AS341" s="467"/>
      <c r="AT341" s="467">
        <f t="shared" si="198"/>
        <v>37.535337000000006</v>
      </c>
      <c r="AU341" s="467">
        <f t="shared" si="199"/>
        <v>0</v>
      </c>
      <c r="AV341" s="467"/>
      <c r="AW341" s="467"/>
      <c r="AX341" s="467"/>
      <c r="AY341" s="467"/>
      <c r="AZ341" s="467"/>
      <c r="BA341" s="467"/>
      <c r="BB341" s="467"/>
      <c r="BC341" s="467"/>
      <c r="BD341" s="467"/>
      <c r="BE341" s="467"/>
      <c r="BF341" s="467"/>
      <c r="BG341" s="467"/>
      <c r="BH341" s="467"/>
      <c r="BI341" s="467"/>
      <c r="BJ341" s="467"/>
      <c r="BK341" s="467"/>
      <c r="BL341" s="467"/>
      <c r="BM341" s="467"/>
      <c r="BN341" s="467"/>
      <c r="BO341" s="467">
        <f t="shared" si="200"/>
        <v>78.198618750000009</v>
      </c>
      <c r="BP341" s="467">
        <f t="shared" si="201"/>
        <v>0</v>
      </c>
      <c r="BQ341" s="467"/>
      <c r="BR341" s="467">
        <f t="shared" si="202"/>
        <v>62.558895000000007</v>
      </c>
      <c r="BS341" s="467">
        <f t="shared" si="203"/>
        <v>0</v>
      </c>
      <c r="BT341" s="467"/>
      <c r="BU341" s="467">
        <f t="shared" si="204"/>
        <v>54.739033125000006</v>
      </c>
      <c r="BV341" s="467">
        <f t="shared" si="205"/>
        <v>0</v>
      </c>
      <c r="BW341" s="467"/>
      <c r="BX341" s="467">
        <f t="shared" si="206"/>
        <v>46.919171250000005</v>
      </c>
      <c r="BY341" s="467">
        <f t="shared" si="207"/>
        <v>0</v>
      </c>
      <c r="BZ341" s="467"/>
      <c r="CA341" s="467">
        <f t="shared" si="208"/>
        <v>78.198618750000009</v>
      </c>
      <c r="CB341" s="467">
        <f t="shared" si="209"/>
        <v>0</v>
      </c>
      <c r="CC341" s="467"/>
      <c r="CD341" s="467">
        <f t="shared" si="210"/>
        <v>62.558895000000007</v>
      </c>
      <c r="CE341" s="467">
        <f t="shared" si="211"/>
        <v>0</v>
      </c>
      <c r="CF341" s="467"/>
      <c r="CG341" s="467">
        <f t="shared" si="212"/>
        <v>54.739033125000006</v>
      </c>
      <c r="CH341" s="467">
        <f t="shared" si="213"/>
        <v>0</v>
      </c>
      <c r="CI341" s="467"/>
      <c r="CJ341" s="467">
        <f t="shared" si="214"/>
        <v>46.919171250000005</v>
      </c>
      <c r="CK341" s="467">
        <f t="shared" si="215"/>
        <v>0</v>
      </c>
      <c r="CL341" s="467">
        <f t="shared" si="216"/>
        <v>0</v>
      </c>
      <c r="CM341" s="467">
        <f t="shared" si="217"/>
        <v>0</v>
      </c>
      <c r="CN341" s="467">
        <f t="shared" si="218"/>
        <v>0</v>
      </c>
      <c r="CO341" s="462"/>
      <c r="CP341" s="462"/>
      <c r="CQ341" s="457"/>
      <c r="CR341" s="457"/>
      <c r="CS341" s="457"/>
    </row>
    <row r="342" spans="1:97" s="463" customFormat="1" hidden="1">
      <c r="A342" s="469"/>
      <c r="B342" s="465" t="s">
        <v>359</v>
      </c>
      <c r="C342" s="466">
        <v>4.0999999999999996</v>
      </c>
      <c r="D342" s="467">
        <f t="shared" si="219"/>
        <v>126.97597499999999</v>
      </c>
      <c r="E342" s="467">
        <f t="shared" si="183"/>
        <v>158.71996874999999</v>
      </c>
      <c r="F342" s="467"/>
      <c r="G342" s="467"/>
      <c r="H342" s="467"/>
      <c r="I342" s="467"/>
      <c r="J342" s="467"/>
      <c r="K342" s="467"/>
      <c r="L342" s="467"/>
      <c r="M342" s="467"/>
      <c r="N342" s="467"/>
      <c r="O342" s="467"/>
      <c r="P342" s="467"/>
      <c r="Q342" s="467"/>
      <c r="R342" s="467"/>
      <c r="S342" s="467"/>
      <c r="T342" s="467"/>
      <c r="U342" s="467"/>
      <c r="V342" s="467"/>
      <c r="W342" s="467"/>
      <c r="X342" s="467"/>
      <c r="Y342" s="467">
        <f t="shared" si="184"/>
        <v>63.487987499999996</v>
      </c>
      <c r="Z342" s="467">
        <f t="shared" si="185"/>
        <v>0</v>
      </c>
      <c r="AA342" s="467"/>
      <c r="AB342" s="467">
        <f t="shared" si="186"/>
        <v>50.790390000000002</v>
      </c>
      <c r="AC342" s="467">
        <f t="shared" si="187"/>
        <v>0</v>
      </c>
      <c r="AD342" s="467"/>
      <c r="AE342" s="467">
        <f t="shared" si="188"/>
        <v>44.441591249999995</v>
      </c>
      <c r="AF342" s="467">
        <f t="shared" si="189"/>
        <v>0</v>
      </c>
      <c r="AG342" s="467"/>
      <c r="AH342" s="467">
        <f t="shared" si="190"/>
        <v>38.092792499999995</v>
      </c>
      <c r="AI342" s="467">
        <f t="shared" si="191"/>
        <v>0</v>
      </c>
      <c r="AJ342" s="467"/>
      <c r="AK342" s="467">
        <f t="shared" si="192"/>
        <v>63.487987499999996</v>
      </c>
      <c r="AL342" s="467">
        <f t="shared" si="193"/>
        <v>0</v>
      </c>
      <c r="AM342" s="467"/>
      <c r="AN342" s="467">
        <f t="shared" si="194"/>
        <v>50.790390000000002</v>
      </c>
      <c r="AO342" s="467">
        <f t="shared" si="195"/>
        <v>0</v>
      </c>
      <c r="AP342" s="467"/>
      <c r="AQ342" s="467">
        <f t="shared" si="196"/>
        <v>44.441591249999995</v>
      </c>
      <c r="AR342" s="467">
        <f t="shared" si="197"/>
        <v>0</v>
      </c>
      <c r="AS342" s="467"/>
      <c r="AT342" s="467">
        <f t="shared" si="198"/>
        <v>38.092792499999995</v>
      </c>
      <c r="AU342" s="467">
        <f t="shared" si="199"/>
        <v>0</v>
      </c>
      <c r="AV342" s="467"/>
      <c r="AW342" s="467"/>
      <c r="AX342" s="467"/>
      <c r="AY342" s="467"/>
      <c r="AZ342" s="467"/>
      <c r="BA342" s="467"/>
      <c r="BB342" s="467"/>
      <c r="BC342" s="467"/>
      <c r="BD342" s="467"/>
      <c r="BE342" s="467"/>
      <c r="BF342" s="467"/>
      <c r="BG342" s="467"/>
      <c r="BH342" s="467"/>
      <c r="BI342" s="467"/>
      <c r="BJ342" s="467"/>
      <c r="BK342" s="467"/>
      <c r="BL342" s="467"/>
      <c r="BM342" s="467"/>
      <c r="BN342" s="467"/>
      <c r="BO342" s="467">
        <f t="shared" si="200"/>
        <v>79.359984374999996</v>
      </c>
      <c r="BP342" s="467">
        <f t="shared" si="201"/>
        <v>0</v>
      </c>
      <c r="BQ342" s="467"/>
      <c r="BR342" s="467">
        <f t="shared" si="202"/>
        <v>63.487987500000003</v>
      </c>
      <c r="BS342" s="467">
        <f t="shared" si="203"/>
        <v>0</v>
      </c>
      <c r="BT342" s="467"/>
      <c r="BU342" s="467">
        <f t="shared" si="204"/>
        <v>55.551989062499992</v>
      </c>
      <c r="BV342" s="467">
        <f t="shared" si="205"/>
        <v>0</v>
      </c>
      <c r="BW342" s="467"/>
      <c r="BX342" s="467">
        <f t="shared" si="206"/>
        <v>47.615990624999995</v>
      </c>
      <c r="BY342" s="467">
        <f t="shared" si="207"/>
        <v>0</v>
      </c>
      <c r="BZ342" s="467"/>
      <c r="CA342" s="467">
        <f t="shared" si="208"/>
        <v>79.359984374999996</v>
      </c>
      <c r="CB342" s="467">
        <f t="shared" si="209"/>
        <v>0</v>
      </c>
      <c r="CC342" s="467"/>
      <c r="CD342" s="467">
        <f t="shared" si="210"/>
        <v>63.487987500000003</v>
      </c>
      <c r="CE342" s="467">
        <f t="shared" si="211"/>
        <v>0</v>
      </c>
      <c r="CF342" s="467"/>
      <c r="CG342" s="467">
        <f t="shared" si="212"/>
        <v>55.551989062499992</v>
      </c>
      <c r="CH342" s="467">
        <f t="shared" si="213"/>
        <v>0</v>
      </c>
      <c r="CI342" s="467"/>
      <c r="CJ342" s="467">
        <f t="shared" si="214"/>
        <v>47.615990624999995</v>
      </c>
      <c r="CK342" s="467">
        <f t="shared" si="215"/>
        <v>0</v>
      </c>
      <c r="CL342" s="467">
        <f t="shared" si="216"/>
        <v>0</v>
      </c>
      <c r="CM342" s="467">
        <f t="shared" si="217"/>
        <v>0</v>
      </c>
      <c r="CN342" s="467">
        <f t="shared" si="218"/>
        <v>0</v>
      </c>
      <c r="CO342" s="462"/>
      <c r="CP342" s="462"/>
      <c r="CQ342" s="457"/>
      <c r="CR342" s="457"/>
      <c r="CS342" s="457"/>
    </row>
    <row r="343" spans="1:97" s="463" customFormat="1" hidden="1">
      <c r="A343" s="469"/>
      <c r="B343" s="465" t="s">
        <v>360</v>
      </c>
      <c r="C343" s="466">
        <v>4.17</v>
      </c>
      <c r="D343" s="467">
        <f t="shared" si="219"/>
        <v>129.14385750000002</v>
      </c>
      <c r="E343" s="467">
        <f t="shared" si="183"/>
        <v>161.42982187500002</v>
      </c>
      <c r="F343" s="467"/>
      <c r="G343" s="467"/>
      <c r="H343" s="467"/>
      <c r="I343" s="467"/>
      <c r="J343" s="467"/>
      <c r="K343" s="467"/>
      <c r="L343" s="467"/>
      <c r="M343" s="467"/>
      <c r="N343" s="467"/>
      <c r="O343" s="467"/>
      <c r="P343" s="467"/>
      <c r="Q343" s="467"/>
      <c r="R343" s="467"/>
      <c r="S343" s="467"/>
      <c r="T343" s="467"/>
      <c r="U343" s="467"/>
      <c r="V343" s="467"/>
      <c r="W343" s="467"/>
      <c r="X343" s="467"/>
      <c r="Y343" s="467">
        <f t="shared" si="184"/>
        <v>64.571928750000012</v>
      </c>
      <c r="Z343" s="467">
        <f t="shared" si="185"/>
        <v>0</v>
      </c>
      <c r="AA343" s="467"/>
      <c r="AB343" s="467">
        <f t="shared" si="186"/>
        <v>51.657543000000011</v>
      </c>
      <c r="AC343" s="467">
        <f t="shared" si="187"/>
        <v>0</v>
      </c>
      <c r="AD343" s="467"/>
      <c r="AE343" s="467">
        <f t="shared" si="188"/>
        <v>45.200350125000007</v>
      </c>
      <c r="AF343" s="467">
        <f t="shared" si="189"/>
        <v>0</v>
      </c>
      <c r="AG343" s="467"/>
      <c r="AH343" s="467">
        <f t="shared" si="190"/>
        <v>38.743157250000003</v>
      </c>
      <c r="AI343" s="467">
        <f t="shared" si="191"/>
        <v>0</v>
      </c>
      <c r="AJ343" s="467"/>
      <c r="AK343" s="467">
        <f t="shared" si="192"/>
        <v>64.571928750000012</v>
      </c>
      <c r="AL343" s="467">
        <f t="shared" si="193"/>
        <v>0</v>
      </c>
      <c r="AM343" s="467"/>
      <c r="AN343" s="467">
        <f t="shared" si="194"/>
        <v>51.657543000000011</v>
      </c>
      <c r="AO343" s="467">
        <f t="shared" si="195"/>
        <v>0</v>
      </c>
      <c r="AP343" s="467"/>
      <c r="AQ343" s="467">
        <f t="shared" si="196"/>
        <v>45.200350125000007</v>
      </c>
      <c r="AR343" s="467">
        <f t="shared" si="197"/>
        <v>0</v>
      </c>
      <c r="AS343" s="467"/>
      <c r="AT343" s="467">
        <f t="shared" si="198"/>
        <v>38.743157250000003</v>
      </c>
      <c r="AU343" s="467">
        <f t="shared" si="199"/>
        <v>0</v>
      </c>
      <c r="AV343" s="467"/>
      <c r="AW343" s="467"/>
      <c r="AX343" s="467"/>
      <c r="AY343" s="467"/>
      <c r="AZ343" s="467"/>
      <c r="BA343" s="467"/>
      <c r="BB343" s="467"/>
      <c r="BC343" s="467"/>
      <c r="BD343" s="467"/>
      <c r="BE343" s="467"/>
      <c r="BF343" s="467"/>
      <c r="BG343" s="467"/>
      <c r="BH343" s="467"/>
      <c r="BI343" s="467"/>
      <c r="BJ343" s="467"/>
      <c r="BK343" s="467"/>
      <c r="BL343" s="467"/>
      <c r="BM343" s="467"/>
      <c r="BN343" s="467"/>
      <c r="BO343" s="467">
        <f t="shared" si="200"/>
        <v>80.714910937500008</v>
      </c>
      <c r="BP343" s="467">
        <f t="shared" si="201"/>
        <v>0</v>
      </c>
      <c r="BQ343" s="467"/>
      <c r="BR343" s="467">
        <f t="shared" si="202"/>
        <v>64.571928750000012</v>
      </c>
      <c r="BS343" s="467">
        <f t="shared" si="203"/>
        <v>0</v>
      </c>
      <c r="BT343" s="467"/>
      <c r="BU343" s="467">
        <f t="shared" si="204"/>
        <v>56.50043765625</v>
      </c>
      <c r="BV343" s="467">
        <f t="shared" si="205"/>
        <v>0</v>
      </c>
      <c r="BW343" s="467"/>
      <c r="BX343" s="467">
        <f t="shared" si="206"/>
        <v>48.428946562500002</v>
      </c>
      <c r="BY343" s="467">
        <f t="shared" si="207"/>
        <v>0</v>
      </c>
      <c r="BZ343" s="467"/>
      <c r="CA343" s="467">
        <f t="shared" si="208"/>
        <v>80.714910937500008</v>
      </c>
      <c r="CB343" s="467">
        <f t="shared" si="209"/>
        <v>0</v>
      </c>
      <c r="CC343" s="467"/>
      <c r="CD343" s="467">
        <f t="shared" si="210"/>
        <v>64.571928750000012</v>
      </c>
      <c r="CE343" s="467">
        <f t="shared" si="211"/>
        <v>0</v>
      </c>
      <c r="CF343" s="467"/>
      <c r="CG343" s="467">
        <f t="shared" si="212"/>
        <v>56.50043765625</v>
      </c>
      <c r="CH343" s="467">
        <f t="shared" si="213"/>
        <v>0</v>
      </c>
      <c r="CI343" s="467"/>
      <c r="CJ343" s="467">
        <f t="shared" si="214"/>
        <v>48.428946562500002</v>
      </c>
      <c r="CK343" s="467">
        <f t="shared" si="215"/>
        <v>0</v>
      </c>
      <c r="CL343" s="467">
        <f t="shared" si="216"/>
        <v>0</v>
      </c>
      <c r="CM343" s="467">
        <f t="shared" si="217"/>
        <v>0</v>
      </c>
      <c r="CN343" s="467">
        <f t="shared" si="218"/>
        <v>0</v>
      </c>
      <c r="CO343" s="462"/>
      <c r="CP343" s="462"/>
      <c r="CQ343" s="457"/>
      <c r="CR343" s="457"/>
      <c r="CS343" s="457"/>
    </row>
    <row r="344" spans="1:97" s="463" customFormat="1" hidden="1">
      <c r="A344" s="469"/>
      <c r="B344" s="465" t="s">
        <v>361</v>
      </c>
      <c r="C344" s="466">
        <v>4.25</v>
      </c>
      <c r="D344" s="467">
        <f t="shared" si="219"/>
        <v>131.62143750000001</v>
      </c>
      <c r="E344" s="467">
        <f t="shared" si="183"/>
        <v>164.526796875</v>
      </c>
      <c r="F344" s="467"/>
      <c r="G344" s="467"/>
      <c r="H344" s="467"/>
      <c r="I344" s="467"/>
      <c r="J344" s="467"/>
      <c r="K344" s="467"/>
      <c r="L344" s="467"/>
      <c r="M344" s="467"/>
      <c r="N344" s="467"/>
      <c r="O344" s="467"/>
      <c r="P344" s="467"/>
      <c r="Q344" s="467"/>
      <c r="R344" s="467"/>
      <c r="S344" s="467"/>
      <c r="T344" s="467"/>
      <c r="U344" s="467"/>
      <c r="V344" s="467"/>
      <c r="W344" s="467"/>
      <c r="X344" s="467"/>
      <c r="Y344" s="467">
        <f t="shared" si="184"/>
        <v>65.810718750000007</v>
      </c>
      <c r="Z344" s="467">
        <f t="shared" si="185"/>
        <v>0</v>
      </c>
      <c r="AA344" s="467"/>
      <c r="AB344" s="467">
        <f t="shared" si="186"/>
        <v>52.648575000000008</v>
      </c>
      <c r="AC344" s="467">
        <f t="shared" si="187"/>
        <v>0</v>
      </c>
      <c r="AD344" s="467"/>
      <c r="AE344" s="467">
        <f t="shared" si="188"/>
        <v>46.067503125000002</v>
      </c>
      <c r="AF344" s="467">
        <f t="shared" si="189"/>
        <v>0</v>
      </c>
      <c r="AG344" s="467"/>
      <c r="AH344" s="467">
        <f t="shared" si="190"/>
        <v>39.486431250000003</v>
      </c>
      <c r="AI344" s="467">
        <f t="shared" si="191"/>
        <v>0</v>
      </c>
      <c r="AJ344" s="467"/>
      <c r="AK344" s="467">
        <f t="shared" si="192"/>
        <v>65.810718750000007</v>
      </c>
      <c r="AL344" s="467">
        <f t="shared" si="193"/>
        <v>0</v>
      </c>
      <c r="AM344" s="467"/>
      <c r="AN344" s="467">
        <f t="shared" si="194"/>
        <v>52.648575000000008</v>
      </c>
      <c r="AO344" s="467">
        <f t="shared" si="195"/>
        <v>0</v>
      </c>
      <c r="AP344" s="467"/>
      <c r="AQ344" s="467">
        <f t="shared" si="196"/>
        <v>46.067503125000002</v>
      </c>
      <c r="AR344" s="467">
        <f t="shared" si="197"/>
        <v>0</v>
      </c>
      <c r="AS344" s="467"/>
      <c r="AT344" s="467">
        <f t="shared" si="198"/>
        <v>39.486431250000003</v>
      </c>
      <c r="AU344" s="467">
        <f t="shared" si="199"/>
        <v>0</v>
      </c>
      <c r="AV344" s="467"/>
      <c r="AW344" s="467"/>
      <c r="AX344" s="467"/>
      <c r="AY344" s="467"/>
      <c r="AZ344" s="467"/>
      <c r="BA344" s="467"/>
      <c r="BB344" s="467"/>
      <c r="BC344" s="467"/>
      <c r="BD344" s="467"/>
      <c r="BE344" s="467"/>
      <c r="BF344" s="467"/>
      <c r="BG344" s="467"/>
      <c r="BH344" s="467"/>
      <c r="BI344" s="467"/>
      <c r="BJ344" s="467"/>
      <c r="BK344" s="467"/>
      <c r="BL344" s="467"/>
      <c r="BM344" s="467"/>
      <c r="BN344" s="467"/>
      <c r="BO344" s="467">
        <f t="shared" si="200"/>
        <v>82.263398437500001</v>
      </c>
      <c r="BP344" s="467">
        <f t="shared" si="201"/>
        <v>0</v>
      </c>
      <c r="BQ344" s="467"/>
      <c r="BR344" s="467">
        <f t="shared" si="202"/>
        <v>65.810718750000007</v>
      </c>
      <c r="BS344" s="467">
        <f t="shared" si="203"/>
        <v>0</v>
      </c>
      <c r="BT344" s="467"/>
      <c r="BU344" s="467">
        <f t="shared" si="204"/>
        <v>57.584378906249995</v>
      </c>
      <c r="BV344" s="467">
        <f t="shared" si="205"/>
        <v>0</v>
      </c>
      <c r="BW344" s="467"/>
      <c r="BX344" s="467">
        <f t="shared" si="206"/>
        <v>49.358039062499998</v>
      </c>
      <c r="BY344" s="467">
        <f t="shared" si="207"/>
        <v>0</v>
      </c>
      <c r="BZ344" s="467"/>
      <c r="CA344" s="467">
        <f t="shared" si="208"/>
        <v>82.263398437500001</v>
      </c>
      <c r="CB344" s="467">
        <f t="shared" si="209"/>
        <v>0</v>
      </c>
      <c r="CC344" s="467"/>
      <c r="CD344" s="467">
        <f t="shared" si="210"/>
        <v>65.810718750000007</v>
      </c>
      <c r="CE344" s="467">
        <f t="shared" si="211"/>
        <v>0</v>
      </c>
      <c r="CF344" s="467"/>
      <c r="CG344" s="467">
        <f t="shared" si="212"/>
        <v>57.584378906249995</v>
      </c>
      <c r="CH344" s="467">
        <f t="shared" si="213"/>
        <v>0</v>
      </c>
      <c r="CI344" s="467"/>
      <c r="CJ344" s="467">
        <f t="shared" si="214"/>
        <v>49.358039062499998</v>
      </c>
      <c r="CK344" s="467">
        <f t="shared" si="215"/>
        <v>0</v>
      </c>
      <c r="CL344" s="467">
        <f t="shared" si="216"/>
        <v>0</v>
      </c>
      <c r="CM344" s="467">
        <f t="shared" si="217"/>
        <v>0</v>
      </c>
      <c r="CN344" s="467">
        <f t="shared" si="218"/>
        <v>0</v>
      </c>
      <c r="CO344" s="462"/>
      <c r="CP344" s="462"/>
      <c r="CQ344" s="457"/>
      <c r="CR344" s="457"/>
      <c r="CS344" s="457"/>
    </row>
    <row r="345" spans="1:97" s="463" customFormat="1" hidden="1">
      <c r="A345" s="469"/>
      <c r="B345" s="465" t="s">
        <v>345</v>
      </c>
      <c r="C345" s="466">
        <v>4.32</v>
      </c>
      <c r="D345" s="467">
        <f t="shared" si="219"/>
        <v>133.78932</v>
      </c>
      <c r="E345" s="467">
        <f t="shared" si="183"/>
        <v>167.23665</v>
      </c>
      <c r="F345" s="467"/>
      <c r="G345" s="467"/>
      <c r="H345" s="467"/>
      <c r="I345" s="467"/>
      <c r="J345" s="467"/>
      <c r="K345" s="467"/>
      <c r="L345" s="467"/>
      <c r="M345" s="467"/>
      <c r="N345" s="467"/>
      <c r="O345" s="467"/>
      <c r="P345" s="467"/>
      <c r="Q345" s="467"/>
      <c r="R345" s="467"/>
      <c r="S345" s="467"/>
      <c r="T345" s="467"/>
      <c r="U345" s="467"/>
      <c r="V345" s="467"/>
      <c r="W345" s="467"/>
      <c r="X345" s="467"/>
      <c r="Y345" s="467">
        <f t="shared" si="184"/>
        <v>66.894660000000002</v>
      </c>
      <c r="Z345" s="467">
        <f t="shared" si="185"/>
        <v>0</v>
      </c>
      <c r="AA345" s="467"/>
      <c r="AB345" s="467">
        <f t="shared" si="186"/>
        <v>53.515728000000003</v>
      </c>
      <c r="AC345" s="467">
        <f t="shared" si="187"/>
        <v>0</v>
      </c>
      <c r="AD345" s="467"/>
      <c r="AE345" s="467">
        <f t="shared" si="188"/>
        <v>46.826262</v>
      </c>
      <c r="AF345" s="467">
        <f t="shared" si="189"/>
        <v>0</v>
      </c>
      <c r="AG345" s="467"/>
      <c r="AH345" s="467">
        <f t="shared" si="190"/>
        <v>40.136795999999997</v>
      </c>
      <c r="AI345" s="467">
        <f t="shared" si="191"/>
        <v>0</v>
      </c>
      <c r="AJ345" s="467"/>
      <c r="AK345" s="467">
        <f t="shared" si="192"/>
        <v>66.894660000000002</v>
      </c>
      <c r="AL345" s="467">
        <f t="shared" si="193"/>
        <v>0</v>
      </c>
      <c r="AM345" s="467"/>
      <c r="AN345" s="467">
        <f t="shared" si="194"/>
        <v>53.515728000000003</v>
      </c>
      <c r="AO345" s="467">
        <f t="shared" si="195"/>
        <v>0</v>
      </c>
      <c r="AP345" s="467"/>
      <c r="AQ345" s="467">
        <f t="shared" si="196"/>
        <v>46.826262</v>
      </c>
      <c r="AR345" s="467">
        <f t="shared" si="197"/>
        <v>0</v>
      </c>
      <c r="AS345" s="467"/>
      <c r="AT345" s="467">
        <f t="shared" si="198"/>
        <v>40.136795999999997</v>
      </c>
      <c r="AU345" s="467">
        <f t="shared" si="199"/>
        <v>0</v>
      </c>
      <c r="AV345" s="467"/>
      <c r="AW345" s="467"/>
      <c r="AX345" s="467"/>
      <c r="AY345" s="467"/>
      <c r="AZ345" s="467"/>
      <c r="BA345" s="467"/>
      <c r="BB345" s="467"/>
      <c r="BC345" s="467"/>
      <c r="BD345" s="467"/>
      <c r="BE345" s="467"/>
      <c r="BF345" s="467"/>
      <c r="BG345" s="467"/>
      <c r="BH345" s="467"/>
      <c r="BI345" s="467"/>
      <c r="BJ345" s="467"/>
      <c r="BK345" s="467"/>
      <c r="BL345" s="467"/>
      <c r="BM345" s="467"/>
      <c r="BN345" s="467"/>
      <c r="BO345" s="467">
        <f t="shared" si="200"/>
        <v>83.618324999999999</v>
      </c>
      <c r="BP345" s="467">
        <f t="shared" si="201"/>
        <v>0</v>
      </c>
      <c r="BQ345" s="467"/>
      <c r="BR345" s="467">
        <f t="shared" si="202"/>
        <v>66.894660000000002</v>
      </c>
      <c r="BS345" s="467">
        <f t="shared" si="203"/>
        <v>0</v>
      </c>
      <c r="BT345" s="467"/>
      <c r="BU345" s="467">
        <f t="shared" si="204"/>
        <v>58.532827499999996</v>
      </c>
      <c r="BV345" s="467">
        <f t="shared" si="205"/>
        <v>0</v>
      </c>
      <c r="BW345" s="467"/>
      <c r="BX345" s="467">
        <f t="shared" si="206"/>
        <v>50.170994999999998</v>
      </c>
      <c r="BY345" s="467">
        <f t="shared" si="207"/>
        <v>0</v>
      </c>
      <c r="BZ345" s="467"/>
      <c r="CA345" s="467">
        <f t="shared" si="208"/>
        <v>83.618324999999999</v>
      </c>
      <c r="CB345" s="467">
        <f t="shared" si="209"/>
        <v>0</v>
      </c>
      <c r="CC345" s="467"/>
      <c r="CD345" s="467">
        <f t="shared" si="210"/>
        <v>66.894660000000002</v>
      </c>
      <c r="CE345" s="467">
        <f t="shared" si="211"/>
        <v>0</v>
      </c>
      <c r="CF345" s="467"/>
      <c r="CG345" s="467">
        <f t="shared" si="212"/>
        <v>58.532827499999996</v>
      </c>
      <c r="CH345" s="467">
        <f t="shared" si="213"/>
        <v>0</v>
      </c>
      <c r="CI345" s="467"/>
      <c r="CJ345" s="467">
        <f t="shared" si="214"/>
        <v>50.170994999999998</v>
      </c>
      <c r="CK345" s="467">
        <f t="shared" si="215"/>
        <v>0</v>
      </c>
      <c r="CL345" s="467">
        <f t="shared" si="216"/>
        <v>0</v>
      </c>
      <c r="CM345" s="467">
        <f t="shared" si="217"/>
        <v>0</v>
      </c>
      <c r="CN345" s="467">
        <f t="shared" si="218"/>
        <v>0</v>
      </c>
      <c r="CO345" s="462"/>
      <c r="CP345" s="462"/>
      <c r="CQ345" s="457"/>
      <c r="CR345" s="457"/>
      <c r="CS345" s="457"/>
    </row>
    <row r="346" spans="1:97" s="463" customFormat="1" hidden="1">
      <c r="A346" s="480"/>
      <c r="B346" s="465" t="s">
        <v>362</v>
      </c>
      <c r="C346" s="466">
        <v>4.3899999999999997</v>
      </c>
      <c r="D346" s="467">
        <f t="shared" si="219"/>
        <v>135.95720249999999</v>
      </c>
      <c r="E346" s="467">
        <f t="shared" si="183"/>
        <v>169.94650312499999</v>
      </c>
      <c r="F346" s="467"/>
      <c r="G346" s="467"/>
      <c r="H346" s="467"/>
      <c r="I346" s="467"/>
      <c r="J346" s="467"/>
      <c r="K346" s="467"/>
      <c r="L346" s="467"/>
      <c r="M346" s="467"/>
      <c r="N346" s="467"/>
      <c r="O346" s="467"/>
      <c r="P346" s="467"/>
      <c r="Q346" s="467"/>
      <c r="R346" s="467"/>
      <c r="S346" s="467"/>
      <c r="T346" s="467"/>
      <c r="U346" s="467"/>
      <c r="V346" s="467"/>
      <c r="W346" s="467"/>
      <c r="X346" s="467"/>
      <c r="Y346" s="467">
        <f t="shared" si="184"/>
        <v>67.978601249999997</v>
      </c>
      <c r="Z346" s="467">
        <f t="shared" si="185"/>
        <v>0</v>
      </c>
      <c r="AA346" s="467"/>
      <c r="AB346" s="467">
        <f t="shared" si="186"/>
        <v>54.382880999999998</v>
      </c>
      <c r="AC346" s="467">
        <f t="shared" si="187"/>
        <v>0</v>
      </c>
      <c r="AD346" s="467"/>
      <c r="AE346" s="467">
        <f t="shared" si="188"/>
        <v>47.585020874999998</v>
      </c>
      <c r="AF346" s="467">
        <f t="shared" si="189"/>
        <v>0</v>
      </c>
      <c r="AG346" s="467"/>
      <c r="AH346" s="467">
        <f t="shared" si="190"/>
        <v>40.787160749999998</v>
      </c>
      <c r="AI346" s="467">
        <f t="shared" si="191"/>
        <v>0</v>
      </c>
      <c r="AJ346" s="467"/>
      <c r="AK346" s="467">
        <f t="shared" si="192"/>
        <v>67.978601249999997</v>
      </c>
      <c r="AL346" s="467">
        <f t="shared" si="193"/>
        <v>0</v>
      </c>
      <c r="AM346" s="467"/>
      <c r="AN346" s="467">
        <f t="shared" si="194"/>
        <v>54.382880999999998</v>
      </c>
      <c r="AO346" s="467">
        <f t="shared" si="195"/>
        <v>0</v>
      </c>
      <c r="AP346" s="467"/>
      <c r="AQ346" s="467">
        <f t="shared" si="196"/>
        <v>47.585020874999998</v>
      </c>
      <c r="AR346" s="467">
        <f t="shared" si="197"/>
        <v>0</v>
      </c>
      <c r="AS346" s="467"/>
      <c r="AT346" s="467">
        <f t="shared" si="198"/>
        <v>40.787160749999998</v>
      </c>
      <c r="AU346" s="467">
        <f t="shared" si="199"/>
        <v>0</v>
      </c>
      <c r="AV346" s="467"/>
      <c r="AW346" s="467"/>
      <c r="AX346" s="467"/>
      <c r="AY346" s="467"/>
      <c r="AZ346" s="467"/>
      <c r="BA346" s="467"/>
      <c r="BB346" s="467"/>
      <c r="BC346" s="467"/>
      <c r="BD346" s="467"/>
      <c r="BE346" s="467"/>
      <c r="BF346" s="467"/>
      <c r="BG346" s="467"/>
      <c r="BH346" s="467"/>
      <c r="BI346" s="467"/>
      <c r="BJ346" s="467"/>
      <c r="BK346" s="467"/>
      <c r="BL346" s="467"/>
      <c r="BM346" s="467"/>
      <c r="BN346" s="467"/>
      <c r="BO346" s="467">
        <f t="shared" si="200"/>
        <v>84.973251562499996</v>
      </c>
      <c r="BP346" s="467">
        <f t="shared" si="201"/>
        <v>0</v>
      </c>
      <c r="BQ346" s="467"/>
      <c r="BR346" s="467">
        <f t="shared" si="202"/>
        <v>67.978601249999997</v>
      </c>
      <c r="BS346" s="467">
        <f t="shared" si="203"/>
        <v>0</v>
      </c>
      <c r="BT346" s="467"/>
      <c r="BU346" s="467">
        <f t="shared" si="204"/>
        <v>59.48127609374999</v>
      </c>
      <c r="BV346" s="467">
        <f t="shared" si="205"/>
        <v>0</v>
      </c>
      <c r="BW346" s="467"/>
      <c r="BX346" s="467">
        <f t="shared" si="206"/>
        <v>50.983950937499998</v>
      </c>
      <c r="BY346" s="467">
        <f t="shared" si="207"/>
        <v>0</v>
      </c>
      <c r="BZ346" s="467"/>
      <c r="CA346" s="467">
        <f t="shared" si="208"/>
        <v>84.973251562499996</v>
      </c>
      <c r="CB346" s="467">
        <f t="shared" si="209"/>
        <v>0</v>
      </c>
      <c r="CC346" s="467"/>
      <c r="CD346" s="467">
        <f t="shared" si="210"/>
        <v>67.978601249999997</v>
      </c>
      <c r="CE346" s="467">
        <f t="shared" si="211"/>
        <v>0</v>
      </c>
      <c r="CF346" s="467"/>
      <c r="CG346" s="467">
        <f t="shared" si="212"/>
        <v>59.48127609374999</v>
      </c>
      <c r="CH346" s="467">
        <f t="shared" si="213"/>
        <v>0</v>
      </c>
      <c r="CI346" s="467"/>
      <c r="CJ346" s="467">
        <f t="shared" si="214"/>
        <v>50.983950937499998</v>
      </c>
      <c r="CK346" s="467">
        <f t="shared" si="215"/>
        <v>0</v>
      </c>
      <c r="CL346" s="467">
        <f t="shared" si="216"/>
        <v>0</v>
      </c>
      <c r="CM346" s="467">
        <f t="shared" si="217"/>
        <v>0</v>
      </c>
      <c r="CN346" s="467">
        <f t="shared" si="218"/>
        <v>0</v>
      </c>
      <c r="CO346" s="462"/>
      <c r="CP346" s="462"/>
      <c r="CQ346" s="457"/>
      <c r="CR346" s="457"/>
      <c r="CS346" s="457"/>
    </row>
    <row r="347" spans="1:97" s="463" customFormat="1" hidden="1">
      <c r="A347" s="464"/>
      <c r="B347" s="465" t="s">
        <v>353</v>
      </c>
      <c r="C347" s="466">
        <v>3.67</v>
      </c>
      <c r="D347" s="467">
        <f t="shared" si="219"/>
        <v>113.65898249999999</v>
      </c>
      <c r="E347" s="467">
        <f t="shared" si="183"/>
        <v>142.073728125</v>
      </c>
      <c r="F347" s="467"/>
      <c r="G347" s="467"/>
      <c r="H347" s="467"/>
      <c r="I347" s="467"/>
      <c r="J347" s="467"/>
      <c r="K347" s="467"/>
      <c r="L347" s="467"/>
      <c r="M347" s="467"/>
      <c r="N347" s="467"/>
      <c r="O347" s="467"/>
      <c r="P347" s="467"/>
      <c r="Q347" s="467"/>
      <c r="R347" s="467"/>
      <c r="S347" s="467"/>
      <c r="T347" s="467"/>
      <c r="U347" s="467"/>
      <c r="V347" s="467"/>
      <c r="W347" s="467"/>
      <c r="X347" s="467"/>
      <c r="Y347" s="467">
        <f t="shared" si="184"/>
        <v>56.829491249999997</v>
      </c>
      <c r="Z347" s="467">
        <f t="shared" si="185"/>
        <v>0</v>
      </c>
      <c r="AA347" s="467"/>
      <c r="AB347" s="467">
        <f t="shared" si="186"/>
        <v>45.463593000000003</v>
      </c>
      <c r="AC347" s="467">
        <f t="shared" si="187"/>
        <v>0</v>
      </c>
      <c r="AD347" s="467"/>
      <c r="AE347" s="467">
        <f t="shared" si="188"/>
        <v>39.780643874999996</v>
      </c>
      <c r="AF347" s="467">
        <f t="shared" si="189"/>
        <v>0</v>
      </c>
      <c r="AG347" s="467"/>
      <c r="AH347" s="467">
        <f t="shared" si="190"/>
        <v>34.097694749999995</v>
      </c>
      <c r="AI347" s="467">
        <f t="shared" si="191"/>
        <v>0</v>
      </c>
      <c r="AJ347" s="467"/>
      <c r="AK347" s="467">
        <f t="shared" si="192"/>
        <v>56.829491249999997</v>
      </c>
      <c r="AL347" s="467">
        <f t="shared" si="193"/>
        <v>0</v>
      </c>
      <c r="AM347" s="467"/>
      <c r="AN347" s="467">
        <f t="shared" si="194"/>
        <v>45.463593000000003</v>
      </c>
      <c r="AO347" s="467">
        <f t="shared" si="195"/>
        <v>0</v>
      </c>
      <c r="AP347" s="467"/>
      <c r="AQ347" s="467">
        <f t="shared" si="196"/>
        <v>39.780643874999996</v>
      </c>
      <c r="AR347" s="467">
        <f t="shared" si="197"/>
        <v>0</v>
      </c>
      <c r="AS347" s="467"/>
      <c r="AT347" s="467">
        <f t="shared" si="198"/>
        <v>34.097694749999995</v>
      </c>
      <c r="AU347" s="467">
        <f t="shared" si="199"/>
        <v>0</v>
      </c>
      <c r="AV347" s="467"/>
      <c r="AW347" s="467"/>
      <c r="AX347" s="467"/>
      <c r="AY347" s="467"/>
      <c r="AZ347" s="467"/>
      <c r="BA347" s="467"/>
      <c r="BB347" s="467"/>
      <c r="BC347" s="467"/>
      <c r="BD347" s="467"/>
      <c r="BE347" s="467"/>
      <c r="BF347" s="467"/>
      <c r="BG347" s="467"/>
      <c r="BH347" s="467"/>
      <c r="BI347" s="467"/>
      <c r="BJ347" s="467"/>
      <c r="BK347" s="467"/>
      <c r="BL347" s="467"/>
      <c r="BM347" s="467"/>
      <c r="BN347" s="467"/>
      <c r="BO347" s="467">
        <f t="shared" si="200"/>
        <v>71.036864062500001</v>
      </c>
      <c r="BP347" s="467">
        <f t="shared" si="201"/>
        <v>0</v>
      </c>
      <c r="BQ347" s="467"/>
      <c r="BR347" s="467">
        <f t="shared" si="202"/>
        <v>56.829491250000004</v>
      </c>
      <c r="BS347" s="467">
        <f t="shared" si="203"/>
        <v>0</v>
      </c>
      <c r="BT347" s="467"/>
      <c r="BU347" s="467">
        <f t="shared" si="204"/>
        <v>49.725804843749998</v>
      </c>
      <c r="BV347" s="467">
        <f t="shared" si="205"/>
        <v>0</v>
      </c>
      <c r="BW347" s="467"/>
      <c r="BX347" s="467">
        <f t="shared" si="206"/>
        <v>42.622118437499999</v>
      </c>
      <c r="BY347" s="467">
        <f t="shared" si="207"/>
        <v>0</v>
      </c>
      <c r="BZ347" s="467"/>
      <c r="CA347" s="467">
        <f t="shared" si="208"/>
        <v>71.036864062500001</v>
      </c>
      <c r="CB347" s="467">
        <f t="shared" si="209"/>
        <v>0</v>
      </c>
      <c r="CC347" s="467"/>
      <c r="CD347" s="467">
        <f t="shared" si="210"/>
        <v>56.829491250000004</v>
      </c>
      <c r="CE347" s="467">
        <f t="shared" si="211"/>
        <v>0</v>
      </c>
      <c r="CF347" s="467"/>
      <c r="CG347" s="467">
        <f t="shared" si="212"/>
        <v>49.725804843749998</v>
      </c>
      <c r="CH347" s="467">
        <f t="shared" si="213"/>
        <v>0</v>
      </c>
      <c r="CI347" s="467"/>
      <c r="CJ347" s="467">
        <f t="shared" si="214"/>
        <v>42.622118437499999</v>
      </c>
      <c r="CK347" s="467">
        <f t="shared" si="215"/>
        <v>0</v>
      </c>
      <c r="CL347" s="467">
        <f t="shared" si="216"/>
        <v>0</v>
      </c>
      <c r="CM347" s="467">
        <f t="shared" si="217"/>
        <v>0</v>
      </c>
      <c r="CN347" s="467">
        <f t="shared" si="218"/>
        <v>0</v>
      </c>
      <c r="CO347" s="462"/>
      <c r="CP347" s="462"/>
      <c r="CQ347" s="457"/>
      <c r="CR347" s="457"/>
      <c r="CS347" s="457"/>
    </row>
    <row r="348" spans="1:97" s="463" customFormat="1" hidden="1">
      <c r="A348" s="469"/>
      <c r="B348" s="465" t="s">
        <v>354</v>
      </c>
      <c r="C348" s="466">
        <v>3.73</v>
      </c>
      <c r="D348" s="467">
        <f t="shared" si="219"/>
        <v>115.5171675</v>
      </c>
      <c r="E348" s="467">
        <f t="shared" si="183"/>
        <v>144.39645937500001</v>
      </c>
      <c r="F348" s="467"/>
      <c r="G348" s="467"/>
      <c r="H348" s="467"/>
      <c r="I348" s="467"/>
      <c r="J348" s="467"/>
      <c r="K348" s="467"/>
      <c r="L348" s="467"/>
      <c r="M348" s="467"/>
      <c r="N348" s="467"/>
      <c r="O348" s="467"/>
      <c r="P348" s="467"/>
      <c r="Q348" s="467"/>
      <c r="R348" s="467"/>
      <c r="S348" s="467"/>
      <c r="T348" s="467"/>
      <c r="U348" s="467"/>
      <c r="V348" s="467"/>
      <c r="W348" s="467"/>
      <c r="X348" s="467"/>
      <c r="Y348" s="467">
        <f t="shared" si="184"/>
        <v>57.75858375</v>
      </c>
      <c r="Z348" s="467">
        <f t="shared" si="185"/>
        <v>0</v>
      </c>
      <c r="AA348" s="467"/>
      <c r="AB348" s="467">
        <f t="shared" si="186"/>
        <v>46.206867000000003</v>
      </c>
      <c r="AC348" s="467">
        <f t="shared" si="187"/>
        <v>0</v>
      </c>
      <c r="AD348" s="467"/>
      <c r="AE348" s="467">
        <f t="shared" si="188"/>
        <v>40.431008624999997</v>
      </c>
      <c r="AF348" s="467">
        <f t="shared" si="189"/>
        <v>0</v>
      </c>
      <c r="AG348" s="467"/>
      <c r="AH348" s="467">
        <f t="shared" si="190"/>
        <v>34.655150249999998</v>
      </c>
      <c r="AI348" s="467">
        <f t="shared" si="191"/>
        <v>0</v>
      </c>
      <c r="AJ348" s="467"/>
      <c r="AK348" s="467">
        <f t="shared" si="192"/>
        <v>57.75858375</v>
      </c>
      <c r="AL348" s="467">
        <f t="shared" si="193"/>
        <v>0</v>
      </c>
      <c r="AM348" s="467"/>
      <c r="AN348" s="467">
        <f t="shared" si="194"/>
        <v>46.206867000000003</v>
      </c>
      <c r="AO348" s="467">
        <f t="shared" si="195"/>
        <v>0</v>
      </c>
      <c r="AP348" s="467"/>
      <c r="AQ348" s="467">
        <f t="shared" si="196"/>
        <v>40.431008624999997</v>
      </c>
      <c r="AR348" s="467">
        <f t="shared" si="197"/>
        <v>0</v>
      </c>
      <c r="AS348" s="467"/>
      <c r="AT348" s="467">
        <f t="shared" si="198"/>
        <v>34.655150249999998</v>
      </c>
      <c r="AU348" s="467">
        <f t="shared" si="199"/>
        <v>0</v>
      </c>
      <c r="AV348" s="467"/>
      <c r="AW348" s="467"/>
      <c r="AX348" s="467"/>
      <c r="AY348" s="467"/>
      <c r="AZ348" s="467"/>
      <c r="BA348" s="467"/>
      <c r="BB348" s="467"/>
      <c r="BC348" s="467"/>
      <c r="BD348" s="467"/>
      <c r="BE348" s="467"/>
      <c r="BF348" s="467"/>
      <c r="BG348" s="467"/>
      <c r="BH348" s="467"/>
      <c r="BI348" s="467"/>
      <c r="BJ348" s="467"/>
      <c r="BK348" s="467"/>
      <c r="BL348" s="467"/>
      <c r="BM348" s="467"/>
      <c r="BN348" s="467"/>
      <c r="BO348" s="467">
        <f t="shared" si="200"/>
        <v>72.198229687500003</v>
      </c>
      <c r="BP348" s="467">
        <f t="shared" si="201"/>
        <v>0</v>
      </c>
      <c r="BQ348" s="467"/>
      <c r="BR348" s="467">
        <f t="shared" si="202"/>
        <v>57.758583750000007</v>
      </c>
      <c r="BS348" s="467">
        <f t="shared" si="203"/>
        <v>0</v>
      </c>
      <c r="BT348" s="467"/>
      <c r="BU348" s="467">
        <f t="shared" si="204"/>
        <v>50.538760781249998</v>
      </c>
      <c r="BV348" s="467">
        <f t="shared" si="205"/>
        <v>0</v>
      </c>
      <c r="BW348" s="467"/>
      <c r="BX348" s="467">
        <f t="shared" si="206"/>
        <v>43.318937812500003</v>
      </c>
      <c r="BY348" s="467">
        <f t="shared" si="207"/>
        <v>0</v>
      </c>
      <c r="BZ348" s="467"/>
      <c r="CA348" s="467">
        <f t="shared" si="208"/>
        <v>72.198229687500003</v>
      </c>
      <c r="CB348" s="467">
        <f t="shared" si="209"/>
        <v>0</v>
      </c>
      <c r="CC348" s="467"/>
      <c r="CD348" s="467">
        <f t="shared" si="210"/>
        <v>57.758583750000007</v>
      </c>
      <c r="CE348" s="467">
        <f t="shared" si="211"/>
        <v>0</v>
      </c>
      <c r="CF348" s="467"/>
      <c r="CG348" s="467">
        <f t="shared" si="212"/>
        <v>50.538760781249998</v>
      </c>
      <c r="CH348" s="467">
        <f t="shared" si="213"/>
        <v>0</v>
      </c>
      <c r="CI348" s="467"/>
      <c r="CJ348" s="467">
        <f t="shared" si="214"/>
        <v>43.318937812500003</v>
      </c>
      <c r="CK348" s="467">
        <f t="shared" si="215"/>
        <v>0</v>
      </c>
      <c r="CL348" s="467">
        <f t="shared" si="216"/>
        <v>0</v>
      </c>
      <c r="CM348" s="467">
        <f t="shared" si="217"/>
        <v>0</v>
      </c>
      <c r="CN348" s="467">
        <f t="shared" si="218"/>
        <v>0</v>
      </c>
      <c r="CO348" s="462"/>
      <c r="CP348" s="462"/>
      <c r="CQ348" s="457"/>
      <c r="CR348" s="457"/>
      <c r="CS348" s="457"/>
    </row>
    <row r="349" spans="1:97" s="463" customFormat="1" hidden="1">
      <c r="A349" s="469"/>
      <c r="B349" s="465" t="s">
        <v>355</v>
      </c>
      <c r="C349" s="466">
        <v>3.79</v>
      </c>
      <c r="D349" s="467">
        <f t="shared" si="219"/>
        <v>117.37535250000001</v>
      </c>
      <c r="E349" s="467">
        <f t="shared" si="183"/>
        <v>146.71919062500001</v>
      </c>
      <c r="F349" s="467"/>
      <c r="G349" s="467"/>
      <c r="H349" s="467"/>
      <c r="I349" s="467"/>
      <c r="J349" s="467"/>
      <c r="K349" s="467"/>
      <c r="L349" s="467"/>
      <c r="M349" s="467"/>
      <c r="N349" s="467"/>
      <c r="O349" s="467"/>
      <c r="P349" s="467"/>
      <c r="Q349" s="467"/>
      <c r="R349" s="467"/>
      <c r="S349" s="467"/>
      <c r="T349" s="467"/>
      <c r="U349" s="467"/>
      <c r="V349" s="467"/>
      <c r="W349" s="467"/>
      <c r="X349" s="467"/>
      <c r="Y349" s="467">
        <f t="shared" si="184"/>
        <v>58.687676250000003</v>
      </c>
      <c r="Z349" s="467">
        <f t="shared" si="185"/>
        <v>0</v>
      </c>
      <c r="AA349" s="467"/>
      <c r="AB349" s="467">
        <f t="shared" si="186"/>
        <v>46.950141000000002</v>
      </c>
      <c r="AC349" s="467">
        <f t="shared" si="187"/>
        <v>0</v>
      </c>
      <c r="AD349" s="467"/>
      <c r="AE349" s="467">
        <f t="shared" si="188"/>
        <v>41.081373374999998</v>
      </c>
      <c r="AF349" s="467">
        <f t="shared" si="189"/>
        <v>0</v>
      </c>
      <c r="AG349" s="467"/>
      <c r="AH349" s="467">
        <f t="shared" si="190"/>
        <v>35.212605750000002</v>
      </c>
      <c r="AI349" s="467">
        <f t="shared" si="191"/>
        <v>0</v>
      </c>
      <c r="AJ349" s="467"/>
      <c r="AK349" s="467">
        <f t="shared" si="192"/>
        <v>58.687676250000003</v>
      </c>
      <c r="AL349" s="467">
        <f t="shared" si="193"/>
        <v>0</v>
      </c>
      <c r="AM349" s="467"/>
      <c r="AN349" s="467">
        <f t="shared" si="194"/>
        <v>46.950141000000002</v>
      </c>
      <c r="AO349" s="467">
        <f t="shared" si="195"/>
        <v>0</v>
      </c>
      <c r="AP349" s="467"/>
      <c r="AQ349" s="467">
        <f t="shared" si="196"/>
        <v>41.081373374999998</v>
      </c>
      <c r="AR349" s="467">
        <f t="shared" si="197"/>
        <v>0</v>
      </c>
      <c r="AS349" s="467"/>
      <c r="AT349" s="467">
        <f t="shared" si="198"/>
        <v>35.212605750000002</v>
      </c>
      <c r="AU349" s="467">
        <f t="shared" si="199"/>
        <v>0</v>
      </c>
      <c r="AV349" s="467"/>
      <c r="AW349" s="467"/>
      <c r="AX349" s="467"/>
      <c r="AY349" s="467"/>
      <c r="AZ349" s="467"/>
      <c r="BA349" s="467"/>
      <c r="BB349" s="467"/>
      <c r="BC349" s="467"/>
      <c r="BD349" s="467"/>
      <c r="BE349" s="467"/>
      <c r="BF349" s="467"/>
      <c r="BG349" s="467"/>
      <c r="BH349" s="467"/>
      <c r="BI349" s="467"/>
      <c r="BJ349" s="467"/>
      <c r="BK349" s="467"/>
      <c r="BL349" s="467"/>
      <c r="BM349" s="467"/>
      <c r="BN349" s="467"/>
      <c r="BO349" s="467">
        <f t="shared" si="200"/>
        <v>73.359595312500005</v>
      </c>
      <c r="BP349" s="467">
        <f t="shared" si="201"/>
        <v>0</v>
      </c>
      <c r="BQ349" s="467"/>
      <c r="BR349" s="467">
        <f t="shared" si="202"/>
        <v>58.68767625000001</v>
      </c>
      <c r="BS349" s="467">
        <f t="shared" si="203"/>
        <v>0</v>
      </c>
      <c r="BT349" s="467"/>
      <c r="BU349" s="467">
        <f t="shared" si="204"/>
        <v>51.351716718749998</v>
      </c>
      <c r="BV349" s="467">
        <f t="shared" si="205"/>
        <v>0</v>
      </c>
      <c r="BW349" s="467"/>
      <c r="BX349" s="467">
        <f t="shared" si="206"/>
        <v>44.0157571875</v>
      </c>
      <c r="BY349" s="467">
        <f t="shared" si="207"/>
        <v>0</v>
      </c>
      <c r="BZ349" s="467"/>
      <c r="CA349" s="467">
        <f t="shared" si="208"/>
        <v>73.359595312500005</v>
      </c>
      <c r="CB349" s="467">
        <f t="shared" si="209"/>
        <v>0</v>
      </c>
      <c r="CC349" s="467"/>
      <c r="CD349" s="467">
        <f t="shared" si="210"/>
        <v>58.68767625000001</v>
      </c>
      <c r="CE349" s="467">
        <f t="shared" si="211"/>
        <v>0</v>
      </c>
      <c r="CF349" s="467"/>
      <c r="CG349" s="467">
        <f t="shared" si="212"/>
        <v>51.351716718749998</v>
      </c>
      <c r="CH349" s="467">
        <f t="shared" si="213"/>
        <v>0</v>
      </c>
      <c r="CI349" s="467"/>
      <c r="CJ349" s="467">
        <f t="shared" si="214"/>
        <v>44.0157571875</v>
      </c>
      <c r="CK349" s="467">
        <f t="shared" si="215"/>
        <v>0</v>
      </c>
      <c r="CL349" s="467">
        <f t="shared" si="216"/>
        <v>0</v>
      </c>
      <c r="CM349" s="467">
        <f t="shared" si="217"/>
        <v>0</v>
      </c>
      <c r="CN349" s="467">
        <f t="shared" si="218"/>
        <v>0</v>
      </c>
      <c r="CO349" s="462"/>
      <c r="CP349" s="462"/>
      <c r="CQ349" s="457"/>
      <c r="CR349" s="457"/>
      <c r="CS349" s="457"/>
    </row>
    <row r="350" spans="1:97" s="463" customFormat="1" hidden="1">
      <c r="A350" s="469"/>
      <c r="B350" s="465" t="s">
        <v>356</v>
      </c>
      <c r="C350" s="466">
        <v>3.85</v>
      </c>
      <c r="D350" s="467">
        <f t="shared" si="219"/>
        <v>119.2335375</v>
      </c>
      <c r="E350" s="467">
        <f t="shared" si="183"/>
        <v>149.04192187499999</v>
      </c>
      <c r="F350" s="467"/>
      <c r="G350" s="467"/>
      <c r="H350" s="467"/>
      <c r="I350" s="467"/>
      <c r="J350" s="467"/>
      <c r="K350" s="467"/>
      <c r="L350" s="467"/>
      <c r="M350" s="467"/>
      <c r="N350" s="467"/>
      <c r="O350" s="467"/>
      <c r="P350" s="467"/>
      <c r="Q350" s="467"/>
      <c r="R350" s="467"/>
      <c r="S350" s="467"/>
      <c r="T350" s="467"/>
      <c r="U350" s="467"/>
      <c r="V350" s="467"/>
      <c r="W350" s="467"/>
      <c r="X350" s="467"/>
      <c r="Y350" s="467">
        <f t="shared" si="184"/>
        <v>59.616768749999999</v>
      </c>
      <c r="Z350" s="467">
        <f t="shared" si="185"/>
        <v>0</v>
      </c>
      <c r="AA350" s="467"/>
      <c r="AB350" s="467">
        <f t="shared" si="186"/>
        <v>47.693415000000002</v>
      </c>
      <c r="AC350" s="467">
        <f t="shared" si="187"/>
        <v>0</v>
      </c>
      <c r="AD350" s="467"/>
      <c r="AE350" s="467">
        <f t="shared" si="188"/>
        <v>41.731738125</v>
      </c>
      <c r="AF350" s="467">
        <f t="shared" si="189"/>
        <v>0</v>
      </c>
      <c r="AG350" s="467"/>
      <c r="AH350" s="467">
        <f t="shared" si="190"/>
        <v>35.770061249999998</v>
      </c>
      <c r="AI350" s="467">
        <f t="shared" si="191"/>
        <v>0</v>
      </c>
      <c r="AJ350" s="467"/>
      <c r="AK350" s="467">
        <f t="shared" si="192"/>
        <v>59.616768749999999</v>
      </c>
      <c r="AL350" s="467">
        <f t="shared" si="193"/>
        <v>0</v>
      </c>
      <c r="AM350" s="467"/>
      <c r="AN350" s="467">
        <f t="shared" si="194"/>
        <v>47.693415000000002</v>
      </c>
      <c r="AO350" s="467">
        <f t="shared" si="195"/>
        <v>0</v>
      </c>
      <c r="AP350" s="467"/>
      <c r="AQ350" s="467">
        <f t="shared" si="196"/>
        <v>41.731738125</v>
      </c>
      <c r="AR350" s="467">
        <f t="shared" si="197"/>
        <v>0</v>
      </c>
      <c r="AS350" s="467"/>
      <c r="AT350" s="467">
        <f t="shared" si="198"/>
        <v>35.770061249999998</v>
      </c>
      <c r="AU350" s="467">
        <f t="shared" si="199"/>
        <v>0</v>
      </c>
      <c r="AV350" s="467"/>
      <c r="AW350" s="467"/>
      <c r="AX350" s="467"/>
      <c r="AY350" s="467"/>
      <c r="AZ350" s="467"/>
      <c r="BA350" s="467"/>
      <c r="BB350" s="467"/>
      <c r="BC350" s="467"/>
      <c r="BD350" s="467"/>
      <c r="BE350" s="467"/>
      <c r="BF350" s="467"/>
      <c r="BG350" s="467"/>
      <c r="BH350" s="467"/>
      <c r="BI350" s="467"/>
      <c r="BJ350" s="467"/>
      <c r="BK350" s="467"/>
      <c r="BL350" s="467"/>
      <c r="BM350" s="467"/>
      <c r="BN350" s="467"/>
      <c r="BO350" s="467">
        <f t="shared" si="200"/>
        <v>74.520960937499993</v>
      </c>
      <c r="BP350" s="467">
        <f t="shared" si="201"/>
        <v>0</v>
      </c>
      <c r="BQ350" s="467"/>
      <c r="BR350" s="467">
        <f t="shared" si="202"/>
        <v>59.616768749999999</v>
      </c>
      <c r="BS350" s="467">
        <f t="shared" si="203"/>
        <v>0</v>
      </c>
      <c r="BT350" s="467"/>
      <c r="BU350" s="467">
        <f t="shared" si="204"/>
        <v>52.164672656249991</v>
      </c>
      <c r="BV350" s="467">
        <f t="shared" si="205"/>
        <v>0</v>
      </c>
      <c r="BW350" s="467"/>
      <c r="BX350" s="467">
        <f t="shared" si="206"/>
        <v>44.712576562499997</v>
      </c>
      <c r="BY350" s="467">
        <f t="shared" si="207"/>
        <v>0</v>
      </c>
      <c r="BZ350" s="467"/>
      <c r="CA350" s="467">
        <f t="shared" si="208"/>
        <v>74.520960937499993</v>
      </c>
      <c r="CB350" s="467">
        <f t="shared" si="209"/>
        <v>0</v>
      </c>
      <c r="CC350" s="467"/>
      <c r="CD350" s="467">
        <f t="shared" si="210"/>
        <v>59.616768749999999</v>
      </c>
      <c r="CE350" s="467">
        <f t="shared" si="211"/>
        <v>0</v>
      </c>
      <c r="CF350" s="467"/>
      <c r="CG350" s="467">
        <f t="shared" si="212"/>
        <v>52.164672656249991</v>
      </c>
      <c r="CH350" s="467">
        <f t="shared" si="213"/>
        <v>0</v>
      </c>
      <c r="CI350" s="467"/>
      <c r="CJ350" s="467">
        <f t="shared" si="214"/>
        <v>44.712576562499997</v>
      </c>
      <c r="CK350" s="467">
        <f t="shared" si="215"/>
        <v>0</v>
      </c>
      <c r="CL350" s="467">
        <f t="shared" si="216"/>
        <v>0</v>
      </c>
      <c r="CM350" s="467">
        <f t="shared" si="217"/>
        <v>0</v>
      </c>
      <c r="CN350" s="467">
        <f t="shared" si="218"/>
        <v>0</v>
      </c>
      <c r="CO350" s="462"/>
      <c r="CP350" s="462"/>
      <c r="CQ350" s="457"/>
      <c r="CR350" s="457"/>
      <c r="CS350" s="457"/>
    </row>
    <row r="351" spans="1:97" s="463" customFormat="1" hidden="1">
      <c r="A351" s="469" t="s">
        <v>374</v>
      </c>
      <c r="B351" s="465" t="s">
        <v>357</v>
      </c>
      <c r="C351" s="466">
        <v>3.91</v>
      </c>
      <c r="D351" s="467">
        <f t="shared" si="219"/>
        <v>121.0917225</v>
      </c>
      <c r="E351" s="467">
        <f t="shared" si="183"/>
        <v>151.36465312500002</v>
      </c>
      <c r="F351" s="467"/>
      <c r="G351" s="467"/>
      <c r="H351" s="467"/>
      <c r="I351" s="467"/>
      <c r="J351" s="467"/>
      <c r="K351" s="467"/>
      <c r="L351" s="467"/>
      <c r="M351" s="467"/>
      <c r="N351" s="467"/>
      <c r="O351" s="467"/>
      <c r="P351" s="467"/>
      <c r="Q351" s="467"/>
      <c r="R351" s="467"/>
      <c r="S351" s="467"/>
      <c r="T351" s="467"/>
      <c r="U351" s="467"/>
      <c r="V351" s="467"/>
      <c r="W351" s="467"/>
      <c r="X351" s="467"/>
      <c r="Y351" s="467">
        <f t="shared" si="184"/>
        <v>60.545861250000002</v>
      </c>
      <c r="Z351" s="467">
        <f t="shared" si="185"/>
        <v>0</v>
      </c>
      <c r="AA351" s="467"/>
      <c r="AB351" s="467">
        <f t="shared" si="186"/>
        <v>48.436689000000001</v>
      </c>
      <c r="AC351" s="467">
        <f t="shared" si="187"/>
        <v>0</v>
      </c>
      <c r="AD351" s="467"/>
      <c r="AE351" s="467">
        <f t="shared" si="188"/>
        <v>42.382102875000001</v>
      </c>
      <c r="AF351" s="467">
        <f t="shared" si="189"/>
        <v>0</v>
      </c>
      <c r="AG351" s="467"/>
      <c r="AH351" s="467">
        <f t="shared" si="190"/>
        <v>36.327516750000001</v>
      </c>
      <c r="AI351" s="467">
        <f t="shared" si="191"/>
        <v>0</v>
      </c>
      <c r="AJ351" s="467"/>
      <c r="AK351" s="467">
        <f t="shared" si="192"/>
        <v>60.545861250000002</v>
      </c>
      <c r="AL351" s="467">
        <f t="shared" si="193"/>
        <v>0</v>
      </c>
      <c r="AM351" s="467"/>
      <c r="AN351" s="467">
        <f t="shared" si="194"/>
        <v>48.436689000000001</v>
      </c>
      <c r="AO351" s="467">
        <f t="shared" si="195"/>
        <v>0</v>
      </c>
      <c r="AP351" s="467"/>
      <c r="AQ351" s="467">
        <f t="shared" si="196"/>
        <v>42.382102875000001</v>
      </c>
      <c r="AR351" s="467">
        <f t="shared" si="197"/>
        <v>0</v>
      </c>
      <c r="AS351" s="467"/>
      <c r="AT351" s="467">
        <f t="shared" si="198"/>
        <v>36.327516750000001</v>
      </c>
      <c r="AU351" s="467">
        <f t="shared" si="199"/>
        <v>0</v>
      </c>
      <c r="AV351" s="467"/>
      <c r="AW351" s="467"/>
      <c r="AX351" s="467"/>
      <c r="AY351" s="467"/>
      <c r="AZ351" s="467"/>
      <c r="BA351" s="467"/>
      <c r="BB351" s="467"/>
      <c r="BC351" s="467"/>
      <c r="BD351" s="467"/>
      <c r="BE351" s="467"/>
      <c r="BF351" s="467"/>
      <c r="BG351" s="467"/>
      <c r="BH351" s="467"/>
      <c r="BI351" s="467"/>
      <c r="BJ351" s="467"/>
      <c r="BK351" s="467"/>
      <c r="BL351" s="467"/>
      <c r="BM351" s="467"/>
      <c r="BN351" s="467"/>
      <c r="BO351" s="467">
        <f t="shared" si="200"/>
        <v>75.682326562500009</v>
      </c>
      <c r="BP351" s="467">
        <f t="shared" si="201"/>
        <v>0</v>
      </c>
      <c r="BQ351" s="467"/>
      <c r="BR351" s="467">
        <f t="shared" si="202"/>
        <v>60.545861250000009</v>
      </c>
      <c r="BS351" s="467">
        <f t="shared" si="203"/>
        <v>0</v>
      </c>
      <c r="BT351" s="467"/>
      <c r="BU351" s="467">
        <f t="shared" si="204"/>
        <v>52.977628593750005</v>
      </c>
      <c r="BV351" s="467">
        <f t="shared" si="205"/>
        <v>0</v>
      </c>
      <c r="BW351" s="467"/>
      <c r="BX351" s="467">
        <f t="shared" si="206"/>
        <v>45.409395937500001</v>
      </c>
      <c r="BY351" s="467">
        <f t="shared" si="207"/>
        <v>0</v>
      </c>
      <c r="BZ351" s="467"/>
      <c r="CA351" s="467">
        <f t="shared" si="208"/>
        <v>75.682326562500009</v>
      </c>
      <c r="CB351" s="467">
        <f t="shared" si="209"/>
        <v>0</v>
      </c>
      <c r="CC351" s="467"/>
      <c r="CD351" s="467">
        <f t="shared" si="210"/>
        <v>60.545861250000009</v>
      </c>
      <c r="CE351" s="467">
        <f t="shared" si="211"/>
        <v>0</v>
      </c>
      <c r="CF351" s="467"/>
      <c r="CG351" s="467">
        <f t="shared" si="212"/>
        <v>52.977628593750005</v>
      </c>
      <c r="CH351" s="467">
        <f t="shared" si="213"/>
        <v>0</v>
      </c>
      <c r="CI351" s="467"/>
      <c r="CJ351" s="467">
        <f t="shared" si="214"/>
        <v>45.409395937500001</v>
      </c>
      <c r="CK351" s="467">
        <f t="shared" si="215"/>
        <v>0</v>
      </c>
      <c r="CL351" s="467">
        <f t="shared" si="216"/>
        <v>0</v>
      </c>
      <c r="CM351" s="467">
        <f t="shared" si="217"/>
        <v>0</v>
      </c>
      <c r="CN351" s="467">
        <f t="shared" si="218"/>
        <v>0</v>
      </c>
      <c r="CO351" s="462"/>
      <c r="CP351" s="462"/>
      <c r="CQ351" s="457"/>
      <c r="CR351" s="457"/>
      <c r="CS351" s="457"/>
    </row>
    <row r="352" spans="1:97" s="463" customFormat="1" hidden="1">
      <c r="A352" s="469"/>
      <c r="B352" s="465" t="s">
        <v>358</v>
      </c>
      <c r="C352" s="466">
        <v>3.97</v>
      </c>
      <c r="D352" s="467">
        <f t="shared" si="219"/>
        <v>122.94990749999999</v>
      </c>
      <c r="E352" s="467">
        <f t="shared" si="183"/>
        <v>153.68738437499999</v>
      </c>
      <c r="F352" s="467"/>
      <c r="G352" s="467"/>
      <c r="H352" s="467"/>
      <c r="I352" s="467"/>
      <c r="J352" s="467"/>
      <c r="K352" s="467"/>
      <c r="L352" s="467"/>
      <c r="M352" s="467"/>
      <c r="N352" s="467"/>
      <c r="O352" s="467"/>
      <c r="P352" s="467"/>
      <c r="Q352" s="467"/>
      <c r="R352" s="467"/>
      <c r="S352" s="467"/>
      <c r="T352" s="467"/>
      <c r="U352" s="467"/>
      <c r="V352" s="467"/>
      <c r="W352" s="467"/>
      <c r="X352" s="467"/>
      <c r="Y352" s="467">
        <f t="shared" si="184"/>
        <v>61.474953749999997</v>
      </c>
      <c r="Z352" s="467">
        <f t="shared" si="185"/>
        <v>0</v>
      </c>
      <c r="AA352" s="467"/>
      <c r="AB352" s="467">
        <f t="shared" si="186"/>
        <v>49.179963000000001</v>
      </c>
      <c r="AC352" s="467">
        <f t="shared" si="187"/>
        <v>0</v>
      </c>
      <c r="AD352" s="467"/>
      <c r="AE352" s="467">
        <f t="shared" si="188"/>
        <v>43.032467624999995</v>
      </c>
      <c r="AF352" s="467">
        <f t="shared" si="189"/>
        <v>0</v>
      </c>
      <c r="AG352" s="467"/>
      <c r="AH352" s="467">
        <f t="shared" si="190"/>
        <v>36.884972249999997</v>
      </c>
      <c r="AI352" s="467">
        <f t="shared" si="191"/>
        <v>0</v>
      </c>
      <c r="AJ352" s="467"/>
      <c r="AK352" s="467">
        <f t="shared" si="192"/>
        <v>61.474953749999997</v>
      </c>
      <c r="AL352" s="467">
        <f t="shared" si="193"/>
        <v>0</v>
      </c>
      <c r="AM352" s="467"/>
      <c r="AN352" s="467">
        <f t="shared" si="194"/>
        <v>49.179963000000001</v>
      </c>
      <c r="AO352" s="467">
        <f t="shared" si="195"/>
        <v>0</v>
      </c>
      <c r="AP352" s="467"/>
      <c r="AQ352" s="467">
        <f t="shared" si="196"/>
        <v>43.032467624999995</v>
      </c>
      <c r="AR352" s="467">
        <f t="shared" si="197"/>
        <v>0</v>
      </c>
      <c r="AS352" s="467"/>
      <c r="AT352" s="467">
        <f t="shared" si="198"/>
        <v>36.884972249999997</v>
      </c>
      <c r="AU352" s="467">
        <f t="shared" si="199"/>
        <v>0</v>
      </c>
      <c r="AV352" s="467"/>
      <c r="AW352" s="467"/>
      <c r="AX352" s="467"/>
      <c r="AY352" s="467"/>
      <c r="AZ352" s="467"/>
      <c r="BA352" s="467"/>
      <c r="BB352" s="467"/>
      <c r="BC352" s="467"/>
      <c r="BD352" s="467"/>
      <c r="BE352" s="467"/>
      <c r="BF352" s="467"/>
      <c r="BG352" s="467"/>
      <c r="BH352" s="467"/>
      <c r="BI352" s="467"/>
      <c r="BJ352" s="467"/>
      <c r="BK352" s="467"/>
      <c r="BL352" s="467"/>
      <c r="BM352" s="467"/>
      <c r="BN352" s="467"/>
      <c r="BO352" s="467">
        <f t="shared" si="200"/>
        <v>76.843692187499997</v>
      </c>
      <c r="BP352" s="467">
        <f t="shared" si="201"/>
        <v>0</v>
      </c>
      <c r="BQ352" s="467"/>
      <c r="BR352" s="467">
        <f t="shared" si="202"/>
        <v>61.474953749999997</v>
      </c>
      <c r="BS352" s="467">
        <f t="shared" si="203"/>
        <v>0</v>
      </c>
      <c r="BT352" s="467"/>
      <c r="BU352" s="467">
        <f t="shared" si="204"/>
        <v>53.790584531249998</v>
      </c>
      <c r="BV352" s="467">
        <f t="shared" si="205"/>
        <v>0</v>
      </c>
      <c r="BW352" s="467"/>
      <c r="BX352" s="467">
        <f t="shared" si="206"/>
        <v>46.106215312499998</v>
      </c>
      <c r="BY352" s="467">
        <f t="shared" si="207"/>
        <v>0</v>
      </c>
      <c r="BZ352" s="467"/>
      <c r="CA352" s="467">
        <f t="shared" si="208"/>
        <v>76.843692187499997</v>
      </c>
      <c r="CB352" s="467">
        <f t="shared" si="209"/>
        <v>0</v>
      </c>
      <c r="CC352" s="467"/>
      <c r="CD352" s="467">
        <f t="shared" si="210"/>
        <v>61.474953749999997</v>
      </c>
      <c r="CE352" s="467">
        <f t="shared" si="211"/>
        <v>0</v>
      </c>
      <c r="CF352" s="467"/>
      <c r="CG352" s="467">
        <f t="shared" si="212"/>
        <v>53.790584531249998</v>
      </c>
      <c r="CH352" s="467">
        <f t="shared" si="213"/>
        <v>0</v>
      </c>
      <c r="CI352" s="467"/>
      <c r="CJ352" s="467">
        <f t="shared" si="214"/>
        <v>46.106215312499998</v>
      </c>
      <c r="CK352" s="467">
        <f t="shared" si="215"/>
        <v>0</v>
      </c>
      <c r="CL352" s="467">
        <f t="shared" si="216"/>
        <v>0</v>
      </c>
      <c r="CM352" s="467">
        <f t="shared" si="217"/>
        <v>0</v>
      </c>
      <c r="CN352" s="467">
        <f>CL352*12+CM352*4</f>
        <v>0</v>
      </c>
      <c r="CO352" s="462"/>
      <c r="CP352" s="462"/>
      <c r="CQ352" s="457"/>
      <c r="CR352" s="457"/>
      <c r="CS352" s="457"/>
    </row>
    <row r="353" spans="1:97" s="463" customFormat="1" hidden="1">
      <c r="A353" s="469"/>
      <c r="B353" s="465" t="s">
        <v>359</v>
      </c>
      <c r="C353" s="466">
        <v>4.03</v>
      </c>
      <c r="D353" s="467">
        <f t="shared" si="219"/>
        <v>124.8080925</v>
      </c>
      <c r="E353" s="467">
        <f t="shared" si="183"/>
        <v>156.010115625</v>
      </c>
      <c r="F353" s="467"/>
      <c r="G353" s="467"/>
      <c r="H353" s="467"/>
      <c r="I353" s="467"/>
      <c r="J353" s="467"/>
      <c r="K353" s="467"/>
      <c r="L353" s="467"/>
      <c r="M353" s="467"/>
      <c r="N353" s="467"/>
      <c r="O353" s="467"/>
      <c r="P353" s="467"/>
      <c r="Q353" s="467"/>
      <c r="R353" s="467"/>
      <c r="S353" s="467"/>
      <c r="T353" s="467"/>
      <c r="U353" s="467"/>
      <c r="V353" s="467"/>
      <c r="W353" s="467"/>
      <c r="X353" s="467"/>
      <c r="Y353" s="467">
        <f t="shared" si="184"/>
        <v>62.40404625</v>
      </c>
      <c r="Z353" s="467">
        <f t="shared" si="185"/>
        <v>0</v>
      </c>
      <c r="AA353" s="467"/>
      <c r="AB353" s="467">
        <f t="shared" si="186"/>
        <v>49.923237</v>
      </c>
      <c r="AC353" s="467">
        <f t="shared" si="187"/>
        <v>0</v>
      </c>
      <c r="AD353" s="467"/>
      <c r="AE353" s="467">
        <f t="shared" si="188"/>
        <v>43.682832374999997</v>
      </c>
      <c r="AF353" s="467">
        <f t="shared" si="189"/>
        <v>0</v>
      </c>
      <c r="AG353" s="467"/>
      <c r="AH353" s="467">
        <f t="shared" si="190"/>
        <v>37.44242775</v>
      </c>
      <c r="AI353" s="467">
        <f t="shared" si="191"/>
        <v>0</v>
      </c>
      <c r="AJ353" s="467"/>
      <c r="AK353" s="467">
        <f t="shared" si="192"/>
        <v>62.40404625</v>
      </c>
      <c r="AL353" s="467">
        <f t="shared" si="193"/>
        <v>0</v>
      </c>
      <c r="AM353" s="467"/>
      <c r="AN353" s="467">
        <f t="shared" si="194"/>
        <v>49.923237</v>
      </c>
      <c r="AO353" s="467">
        <f t="shared" si="195"/>
        <v>0</v>
      </c>
      <c r="AP353" s="467"/>
      <c r="AQ353" s="467">
        <f t="shared" si="196"/>
        <v>43.682832374999997</v>
      </c>
      <c r="AR353" s="467">
        <f t="shared" si="197"/>
        <v>0</v>
      </c>
      <c r="AS353" s="467"/>
      <c r="AT353" s="467">
        <f t="shared" si="198"/>
        <v>37.44242775</v>
      </c>
      <c r="AU353" s="467">
        <f t="shared" si="199"/>
        <v>0</v>
      </c>
      <c r="AV353" s="467"/>
      <c r="AW353" s="467"/>
      <c r="AX353" s="467"/>
      <c r="AY353" s="467"/>
      <c r="AZ353" s="467"/>
      <c r="BA353" s="467"/>
      <c r="BB353" s="467"/>
      <c r="BC353" s="467"/>
      <c r="BD353" s="467"/>
      <c r="BE353" s="467"/>
      <c r="BF353" s="467"/>
      <c r="BG353" s="467"/>
      <c r="BH353" s="467"/>
      <c r="BI353" s="467"/>
      <c r="BJ353" s="467"/>
      <c r="BK353" s="467"/>
      <c r="BL353" s="467"/>
      <c r="BM353" s="467"/>
      <c r="BN353" s="467"/>
      <c r="BO353" s="467">
        <f t="shared" si="200"/>
        <v>78.005057812499999</v>
      </c>
      <c r="BP353" s="467">
        <f t="shared" si="201"/>
        <v>0</v>
      </c>
      <c r="BQ353" s="467"/>
      <c r="BR353" s="467">
        <f t="shared" si="202"/>
        <v>62.40404625</v>
      </c>
      <c r="BS353" s="467">
        <f t="shared" si="203"/>
        <v>0</v>
      </c>
      <c r="BT353" s="467"/>
      <c r="BU353" s="467">
        <f t="shared" si="204"/>
        <v>54.603540468749998</v>
      </c>
      <c r="BV353" s="467">
        <f t="shared" si="205"/>
        <v>0</v>
      </c>
      <c r="BW353" s="467"/>
      <c r="BX353" s="467">
        <f t="shared" si="206"/>
        <v>46.803034687499995</v>
      </c>
      <c r="BY353" s="467">
        <f t="shared" si="207"/>
        <v>0</v>
      </c>
      <c r="BZ353" s="467"/>
      <c r="CA353" s="467">
        <f t="shared" si="208"/>
        <v>78.005057812499999</v>
      </c>
      <c r="CB353" s="467">
        <f t="shared" si="209"/>
        <v>0</v>
      </c>
      <c r="CC353" s="467"/>
      <c r="CD353" s="467">
        <f t="shared" si="210"/>
        <v>62.40404625</v>
      </c>
      <c r="CE353" s="467">
        <f t="shared" si="211"/>
        <v>0</v>
      </c>
      <c r="CF353" s="467"/>
      <c r="CG353" s="467">
        <f t="shared" si="212"/>
        <v>54.603540468749998</v>
      </c>
      <c r="CH353" s="467">
        <f t="shared" si="213"/>
        <v>0</v>
      </c>
      <c r="CI353" s="467"/>
      <c r="CJ353" s="467">
        <f t="shared" si="214"/>
        <v>46.803034687499995</v>
      </c>
      <c r="CK353" s="467">
        <f t="shared" si="215"/>
        <v>0</v>
      </c>
      <c r="CL353" s="467">
        <f t="shared" si="216"/>
        <v>0</v>
      </c>
      <c r="CM353" s="467">
        <f t="shared" si="217"/>
        <v>0</v>
      </c>
      <c r="CN353" s="467">
        <f t="shared" si="218"/>
        <v>0</v>
      </c>
      <c r="CO353" s="462"/>
      <c r="CP353" s="462"/>
      <c r="CQ353" s="457"/>
      <c r="CR353" s="457"/>
      <c r="CS353" s="457"/>
    </row>
    <row r="354" spans="1:97" s="463" customFormat="1" hidden="1">
      <c r="A354" s="469"/>
      <c r="B354" s="465" t="s">
        <v>360</v>
      </c>
      <c r="C354" s="466">
        <v>4.09</v>
      </c>
      <c r="D354" s="467">
        <f t="shared" si="219"/>
        <v>126.66627749999999</v>
      </c>
      <c r="E354" s="467">
        <f t="shared" si="183"/>
        <v>158.332846875</v>
      </c>
      <c r="F354" s="467"/>
      <c r="G354" s="467"/>
      <c r="H354" s="467"/>
      <c r="I354" s="467"/>
      <c r="J354" s="467"/>
      <c r="K354" s="467"/>
      <c r="L354" s="467"/>
      <c r="M354" s="467"/>
      <c r="N354" s="467"/>
      <c r="O354" s="467"/>
      <c r="P354" s="467"/>
      <c r="Q354" s="467"/>
      <c r="R354" s="467"/>
      <c r="S354" s="467"/>
      <c r="T354" s="467"/>
      <c r="U354" s="467"/>
      <c r="V354" s="467"/>
      <c r="W354" s="467"/>
      <c r="X354" s="467"/>
      <c r="Y354" s="467">
        <f t="shared" si="184"/>
        <v>63.333138749999996</v>
      </c>
      <c r="Z354" s="467">
        <f t="shared" si="185"/>
        <v>0</v>
      </c>
      <c r="AA354" s="467"/>
      <c r="AB354" s="467">
        <f t="shared" si="186"/>
        <v>50.666511</v>
      </c>
      <c r="AC354" s="467">
        <f t="shared" si="187"/>
        <v>0</v>
      </c>
      <c r="AD354" s="467"/>
      <c r="AE354" s="467">
        <f t="shared" si="188"/>
        <v>44.333197124999998</v>
      </c>
      <c r="AF354" s="467">
        <f t="shared" si="189"/>
        <v>0</v>
      </c>
      <c r="AG354" s="467"/>
      <c r="AH354" s="467">
        <f t="shared" si="190"/>
        <v>37.999883249999996</v>
      </c>
      <c r="AI354" s="467">
        <f t="shared" si="191"/>
        <v>0</v>
      </c>
      <c r="AJ354" s="467"/>
      <c r="AK354" s="467">
        <f t="shared" si="192"/>
        <v>63.333138749999996</v>
      </c>
      <c r="AL354" s="467">
        <f t="shared" si="193"/>
        <v>0</v>
      </c>
      <c r="AM354" s="467"/>
      <c r="AN354" s="467">
        <f t="shared" si="194"/>
        <v>50.666511</v>
      </c>
      <c r="AO354" s="467">
        <f t="shared" si="195"/>
        <v>0</v>
      </c>
      <c r="AP354" s="467"/>
      <c r="AQ354" s="467">
        <f t="shared" si="196"/>
        <v>44.333197124999998</v>
      </c>
      <c r="AR354" s="467">
        <f t="shared" si="197"/>
        <v>0</v>
      </c>
      <c r="AS354" s="467"/>
      <c r="AT354" s="467">
        <f t="shared" si="198"/>
        <v>37.999883249999996</v>
      </c>
      <c r="AU354" s="467">
        <f t="shared" si="199"/>
        <v>0</v>
      </c>
      <c r="AV354" s="467"/>
      <c r="AW354" s="467"/>
      <c r="AX354" s="467"/>
      <c r="AY354" s="467"/>
      <c r="AZ354" s="467"/>
      <c r="BA354" s="467"/>
      <c r="BB354" s="467"/>
      <c r="BC354" s="467"/>
      <c r="BD354" s="467"/>
      <c r="BE354" s="467"/>
      <c r="BF354" s="467"/>
      <c r="BG354" s="467"/>
      <c r="BH354" s="467"/>
      <c r="BI354" s="467"/>
      <c r="BJ354" s="467"/>
      <c r="BK354" s="467"/>
      <c r="BL354" s="467"/>
      <c r="BM354" s="467"/>
      <c r="BN354" s="467"/>
      <c r="BO354" s="467">
        <f t="shared" si="200"/>
        <v>79.166423437500001</v>
      </c>
      <c r="BP354" s="467">
        <f t="shared" si="201"/>
        <v>0</v>
      </c>
      <c r="BQ354" s="467"/>
      <c r="BR354" s="467">
        <f t="shared" si="202"/>
        <v>63.333138750000003</v>
      </c>
      <c r="BS354" s="467">
        <f t="shared" si="203"/>
        <v>0</v>
      </c>
      <c r="BT354" s="467"/>
      <c r="BU354" s="467">
        <f t="shared" si="204"/>
        <v>55.416496406249998</v>
      </c>
      <c r="BV354" s="467">
        <f t="shared" si="205"/>
        <v>0</v>
      </c>
      <c r="BW354" s="467"/>
      <c r="BX354" s="467">
        <f t="shared" si="206"/>
        <v>47.499854062499999</v>
      </c>
      <c r="BY354" s="467">
        <f t="shared" si="207"/>
        <v>0</v>
      </c>
      <c r="BZ354" s="467"/>
      <c r="CA354" s="467">
        <f t="shared" si="208"/>
        <v>79.166423437500001</v>
      </c>
      <c r="CB354" s="467">
        <f t="shared" si="209"/>
        <v>0</v>
      </c>
      <c r="CC354" s="467"/>
      <c r="CD354" s="467">
        <f t="shared" si="210"/>
        <v>63.333138750000003</v>
      </c>
      <c r="CE354" s="467">
        <f t="shared" si="211"/>
        <v>0</v>
      </c>
      <c r="CF354" s="467"/>
      <c r="CG354" s="467">
        <f t="shared" si="212"/>
        <v>55.416496406249998</v>
      </c>
      <c r="CH354" s="467">
        <f t="shared" si="213"/>
        <v>0</v>
      </c>
      <c r="CI354" s="467"/>
      <c r="CJ354" s="467">
        <f t="shared" si="214"/>
        <v>47.499854062499999</v>
      </c>
      <c r="CK354" s="467">
        <f t="shared" si="215"/>
        <v>0</v>
      </c>
      <c r="CL354" s="467">
        <f t="shared" si="216"/>
        <v>0</v>
      </c>
      <c r="CM354" s="467">
        <f t="shared" si="217"/>
        <v>0</v>
      </c>
      <c r="CN354" s="467">
        <f t="shared" si="218"/>
        <v>0</v>
      </c>
      <c r="CO354" s="462"/>
      <c r="CP354" s="462"/>
      <c r="CQ354" s="457"/>
      <c r="CR354" s="457"/>
      <c r="CS354" s="457"/>
    </row>
    <row r="355" spans="1:97" s="463" customFormat="1" hidden="1">
      <c r="A355" s="469"/>
      <c r="B355" s="465" t="s">
        <v>361</v>
      </c>
      <c r="C355" s="466">
        <v>4.16</v>
      </c>
      <c r="D355" s="467">
        <f t="shared" si="219"/>
        <v>128.83416</v>
      </c>
      <c r="E355" s="467">
        <f t="shared" si="183"/>
        <v>161.0427</v>
      </c>
      <c r="F355" s="467"/>
      <c r="G355" s="467"/>
      <c r="H355" s="467"/>
      <c r="I355" s="467"/>
      <c r="J355" s="467"/>
      <c r="K355" s="467"/>
      <c r="L355" s="467"/>
      <c r="M355" s="467"/>
      <c r="N355" s="467"/>
      <c r="O355" s="467"/>
      <c r="P355" s="467"/>
      <c r="Q355" s="467"/>
      <c r="R355" s="467"/>
      <c r="S355" s="467"/>
      <c r="T355" s="467"/>
      <c r="U355" s="467"/>
      <c r="V355" s="467"/>
      <c r="W355" s="467"/>
      <c r="X355" s="467"/>
      <c r="Y355" s="467">
        <f t="shared" si="184"/>
        <v>64.417079999999999</v>
      </c>
      <c r="Z355" s="467">
        <f t="shared" si="185"/>
        <v>0</v>
      </c>
      <c r="AA355" s="467"/>
      <c r="AB355" s="467">
        <f t="shared" si="186"/>
        <v>51.533664000000002</v>
      </c>
      <c r="AC355" s="467">
        <f t="shared" si="187"/>
        <v>0</v>
      </c>
      <c r="AD355" s="467"/>
      <c r="AE355" s="467">
        <f t="shared" si="188"/>
        <v>45.091955999999996</v>
      </c>
      <c r="AF355" s="467">
        <f t="shared" si="189"/>
        <v>0</v>
      </c>
      <c r="AG355" s="467"/>
      <c r="AH355" s="467">
        <f t="shared" si="190"/>
        <v>38.650247999999998</v>
      </c>
      <c r="AI355" s="467">
        <f t="shared" si="191"/>
        <v>0</v>
      </c>
      <c r="AJ355" s="467"/>
      <c r="AK355" s="467">
        <f t="shared" si="192"/>
        <v>64.417079999999999</v>
      </c>
      <c r="AL355" s="467">
        <f t="shared" si="193"/>
        <v>0</v>
      </c>
      <c r="AM355" s="467"/>
      <c r="AN355" s="467">
        <f t="shared" si="194"/>
        <v>51.533664000000002</v>
      </c>
      <c r="AO355" s="467">
        <f t="shared" si="195"/>
        <v>0</v>
      </c>
      <c r="AP355" s="467"/>
      <c r="AQ355" s="467">
        <f t="shared" si="196"/>
        <v>45.091955999999996</v>
      </c>
      <c r="AR355" s="467">
        <f t="shared" si="197"/>
        <v>0</v>
      </c>
      <c r="AS355" s="467"/>
      <c r="AT355" s="467">
        <f t="shared" si="198"/>
        <v>38.650247999999998</v>
      </c>
      <c r="AU355" s="467">
        <f t="shared" si="199"/>
        <v>0</v>
      </c>
      <c r="AV355" s="467"/>
      <c r="AW355" s="467"/>
      <c r="AX355" s="467"/>
      <c r="AY355" s="467"/>
      <c r="AZ355" s="467"/>
      <c r="BA355" s="467"/>
      <c r="BB355" s="467"/>
      <c r="BC355" s="467"/>
      <c r="BD355" s="467"/>
      <c r="BE355" s="467"/>
      <c r="BF355" s="467"/>
      <c r="BG355" s="467"/>
      <c r="BH355" s="467"/>
      <c r="BI355" s="467"/>
      <c r="BJ355" s="467"/>
      <c r="BK355" s="467"/>
      <c r="BL355" s="467"/>
      <c r="BM355" s="467"/>
      <c r="BN355" s="467"/>
      <c r="BO355" s="467">
        <f t="shared" si="200"/>
        <v>80.521349999999998</v>
      </c>
      <c r="BP355" s="467">
        <f t="shared" si="201"/>
        <v>0</v>
      </c>
      <c r="BQ355" s="467"/>
      <c r="BR355" s="467">
        <f t="shared" si="202"/>
        <v>64.417079999999999</v>
      </c>
      <c r="BS355" s="467">
        <f t="shared" si="203"/>
        <v>0</v>
      </c>
      <c r="BT355" s="467"/>
      <c r="BU355" s="467">
        <f t="shared" si="204"/>
        <v>56.364944999999992</v>
      </c>
      <c r="BV355" s="467">
        <f t="shared" si="205"/>
        <v>0</v>
      </c>
      <c r="BW355" s="467"/>
      <c r="BX355" s="467">
        <f t="shared" si="206"/>
        <v>48.312809999999999</v>
      </c>
      <c r="BY355" s="467">
        <f t="shared" si="207"/>
        <v>0</v>
      </c>
      <c r="BZ355" s="467"/>
      <c r="CA355" s="467">
        <f t="shared" si="208"/>
        <v>80.521349999999998</v>
      </c>
      <c r="CB355" s="467">
        <f t="shared" si="209"/>
        <v>0</v>
      </c>
      <c r="CC355" s="467"/>
      <c r="CD355" s="467">
        <f t="shared" si="210"/>
        <v>64.417079999999999</v>
      </c>
      <c r="CE355" s="467">
        <f t="shared" si="211"/>
        <v>0</v>
      </c>
      <c r="CF355" s="467"/>
      <c r="CG355" s="467">
        <f t="shared" si="212"/>
        <v>56.364944999999992</v>
      </c>
      <c r="CH355" s="467">
        <f t="shared" si="213"/>
        <v>0</v>
      </c>
      <c r="CI355" s="467"/>
      <c r="CJ355" s="467">
        <f t="shared" si="214"/>
        <v>48.312809999999999</v>
      </c>
      <c r="CK355" s="467">
        <f t="shared" si="215"/>
        <v>0</v>
      </c>
      <c r="CL355" s="467">
        <f t="shared" si="216"/>
        <v>0</v>
      </c>
      <c r="CM355" s="467">
        <f t="shared" si="217"/>
        <v>0</v>
      </c>
      <c r="CN355" s="467">
        <f t="shared" si="218"/>
        <v>0</v>
      </c>
      <c r="CO355" s="462"/>
      <c r="CP355" s="462"/>
      <c r="CQ355" s="457"/>
      <c r="CR355" s="457"/>
      <c r="CS355" s="457"/>
    </row>
    <row r="356" spans="1:97" s="463" customFormat="1" hidden="1">
      <c r="A356" s="469"/>
      <c r="B356" s="465" t="s">
        <v>345</v>
      </c>
      <c r="C356" s="466">
        <v>4.22</v>
      </c>
      <c r="D356" s="467">
        <f t="shared" si="219"/>
        <v>130.69234499999999</v>
      </c>
      <c r="E356" s="467">
        <f t="shared" si="183"/>
        <v>163.36543124999997</v>
      </c>
      <c r="F356" s="467"/>
      <c r="G356" s="467"/>
      <c r="H356" s="467"/>
      <c r="I356" s="467"/>
      <c r="J356" s="467"/>
      <c r="K356" s="467"/>
      <c r="L356" s="467"/>
      <c r="M356" s="467"/>
      <c r="N356" s="467"/>
      <c r="O356" s="467"/>
      <c r="P356" s="467"/>
      <c r="Q356" s="467"/>
      <c r="R356" s="467"/>
      <c r="S356" s="467"/>
      <c r="T356" s="467"/>
      <c r="U356" s="467"/>
      <c r="V356" s="467"/>
      <c r="W356" s="467"/>
      <c r="X356" s="467"/>
      <c r="Y356" s="467">
        <f t="shared" si="184"/>
        <v>65.346172499999994</v>
      </c>
      <c r="Z356" s="467">
        <f t="shared" si="185"/>
        <v>0</v>
      </c>
      <c r="AA356" s="467"/>
      <c r="AB356" s="467">
        <f t="shared" si="186"/>
        <v>52.276938000000001</v>
      </c>
      <c r="AC356" s="467">
        <f t="shared" si="187"/>
        <v>0</v>
      </c>
      <c r="AD356" s="467"/>
      <c r="AE356" s="467">
        <f t="shared" si="188"/>
        <v>45.74232074999999</v>
      </c>
      <c r="AF356" s="467">
        <f t="shared" si="189"/>
        <v>0</v>
      </c>
      <c r="AG356" s="467"/>
      <c r="AH356" s="467">
        <f t="shared" si="190"/>
        <v>39.207703499999994</v>
      </c>
      <c r="AI356" s="467">
        <f t="shared" si="191"/>
        <v>0</v>
      </c>
      <c r="AJ356" s="467"/>
      <c r="AK356" s="467">
        <f t="shared" si="192"/>
        <v>65.346172499999994</v>
      </c>
      <c r="AL356" s="467">
        <f t="shared" si="193"/>
        <v>0</v>
      </c>
      <c r="AM356" s="467"/>
      <c r="AN356" s="467">
        <f t="shared" si="194"/>
        <v>52.276938000000001</v>
      </c>
      <c r="AO356" s="467">
        <f t="shared" si="195"/>
        <v>0</v>
      </c>
      <c r="AP356" s="467"/>
      <c r="AQ356" s="467">
        <f t="shared" si="196"/>
        <v>45.74232074999999</v>
      </c>
      <c r="AR356" s="467">
        <f t="shared" si="197"/>
        <v>0</v>
      </c>
      <c r="AS356" s="467"/>
      <c r="AT356" s="467">
        <f t="shared" si="198"/>
        <v>39.207703499999994</v>
      </c>
      <c r="AU356" s="467">
        <f t="shared" si="199"/>
        <v>0</v>
      </c>
      <c r="AV356" s="467"/>
      <c r="AW356" s="467"/>
      <c r="AX356" s="467"/>
      <c r="AY356" s="467"/>
      <c r="AZ356" s="467"/>
      <c r="BA356" s="467"/>
      <c r="BB356" s="467"/>
      <c r="BC356" s="467"/>
      <c r="BD356" s="467"/>
      <c r="BE356" s="467"/>
      <c r="BF356" s="467"/>
      <c r="BG356" s="467"/>
      <c r="BH356" s="467"/>
      <c r="BI356" s="467"/>
      <c r="BJ356" s="467"/>
      <c r="BK356" s="467"/>
      <c r="BL356" s="467"/>
      <c r="BM356" s="467"/>
      <c r="BN356" s="467"/>
      <c r="BO356" s="467">
        <f t="shared" si="200"/>
        <v>81.682715624999986</v>
      </c>
      <c r="BP356" s="467">
        <f t="shared" si="201"/>
        <v>0</v>
      </c>
      <c r="BQ356" s="467"/>
      <c r="BR356" s="467">
        <f t="shared" si="202"/>
        <v>65.346172499999994</v>
      </c>
      <c r="BS356" s="467">
        <f t="shared" si="203"/>
        <v>0</v>
      </c>
      <c r="BT356" s="467"/>
      <c r="BU356" s="467">
        <f t="shared" si="204"/>
        <v>57.177900937499984</v>
      </c>
      <c r="BV356" s="467">
        <f t="shared" si="205"/>
        <v>0</v>
      </c>
      <c r="BW356" s="467"/>
      <c r="BX356" s="467">
        <f t="shared" si="206"/>
        <v>49.009629374999989</v>
      </c>
      <c r="BY356" s="467">
        <f t="shared" si="207"/>
        <v>0</v>
      </c>
      <c r="BZ356" s="467"/>
      <c r="CA356" s="467">
        <f t="shared" si="208"/>
        <v>81.682715624999986</v>
      </c>
      <c r="CB356" s="467">
        <f t="shared" si="209"/>
        <v>0</v>
      </c>
      <c r="CC356" s="467"/>
      <c r="CD356" s="467">
        <f t="shared" si="210"/>
        <v>65.346172499999994</v>
      </c>
      <c r="CE356" s="467">
        <f t="shared" si="211"/>
        <v>0</v>
      </c>
      <c r="CF356" s="467"/>
      <c r="CG356" s="467">
        <f t="shared" si="212"/>
        <v>57.177900937499984</v>
      </c>
      <c r="CH356" s="467">
        <f t="shared" si="213"/>
        <v>0</v>
      </c>
      <c r="CI356" s="467"/>
      <c r="CJ356" s="467">
        <f t="shared" si="214"/>
        <v>49.009629374999989</v>
      </c>
      <c r="CK356" s="467">
        <f t="shared" si="215"/>
        <v>0</v>
      </c>
      <c r="CL356" s="467">
        <f t="shared" si="216"/>
        <v>0</v>
      </c>
      <c r="CM356" s="467">
        <f t="shared" si="217"/>
        <v>0</v>
      </c>
      <c r="CN356" s="467">
        <f t="shared" si="218"/>
        <v>0</v>
      </c>
      <c r="CO356" s="462"/>
      <c r="CP356" s="462"/>
      <c r="CQ356" s="457"/>
      <c r="CR356" s="457"/>
      <c r="CS356" s="457"/>
    </row>
    <row r="357" spans="1:97" s="463" customFormat="1" hidden="1">
      <c r="A357" s="480"/>
      <c r="B357" s="465" t="s">
        <v>362</v>
      </c>
      <c r="C357" s="466">
        <v>4.29</v>
      </c>
      <c r="D357" s="467">
        <f t="shared" si="219"/>
        <v>132.86022750000001</v>
      </c>
      <c r="E357" s="467">
        <f t="shared" si="183"/>
        <v>166.07528437500002</v>
      </c>
      <c r="F357" s="467"/>
      <c r="G357" s="467"/>
      <c r="H357" s="467"/>
      <c r="I357" s="467"/>
      <c r="J357" s="467"/>
      <c r="K357" s="467"/>
      <c r="L357" s="467"/>
      <c r="M357" s="467"/>
      <c r="N357" s="467"/>
      <c r="O357" s="467"/>
      <c r="P357" s="467"/>
      <c r="Q357" s="467"/>
      <c r="R357" s="467"/>
      <c r="S357" s="467"/>
      <c r="T357" s="467"/>
      <c r="U357" s="467"/>
      <c r="V357" s="467"/>
      <c r="W357" s="467"/>
      <c r="X357" s="467"/>
      <c r="Y357" s="467">
        <f t="shared" si="184"/>
        <v>66.430113750000004</v>
      </c>
      <c r="Z357" s="467">
        <f t="shared" si="185"/>
        <v>0</v>
      </c>
      <c r="AA357" s="467"/>
      <c r="AB357" s="467">
        <f t="shared" si="186"/>
        <v>53.144091000000003</v>
      </c>
      <c r="AC357" s="467">
        <f t="shared" si="187"/>
        <v>0</v>
      </c>
      <c r="AD357" s="467"/>
      <c r="AE357" s="467">
        <f t="shared" si="188"/>
        <v>46.501079625000003</v>
      </c>
      <c r="AF357" s="467">
        <f t="shared" si="189"/>
        <v>0</v>
      </c>
      <c r="AG357" s="467"/>
      <c r="AH357" s="467">
        <f t="shared" si="190"/>
        <v>39.858068250000002</v>
      </c>
      <c r="AI357" s="467">
        <f t="shared" si="191"/>
        <v>0</v>
      </c>
      <c r="AJ357" s="467"/>
      <c r="AK357" s="467">
        <f t="shared" si="192"/>
        <v>66.430113750000004</v>
      </c>
      <c r="AL357" s="467">
        <f t="shared" si="193"/>
        <v>0</v>
      </c>
      <c r="AM357" s="467"/>
      <c r="AN357" s="467">
        <f t="shared" si="194"/>
        <v>53.144091000000003</v>
      </c>
      <c r="AO357" s="467">
        <f t="shared" si="195"/>
        <v>0</v>
      </c>
      <c r="AP357" s="467"/>
      <c r="AQ357" s="467">
        <f t="shared" si="196"/>
        <v>46.501079625000003</v>
      </c>
      <c r="AR357" s="467">
        <f t="shared" si="197"/>
        <v>0</v>
      </c>
      <c r="AS357" s="467"/>
      <c r="AT357" s="467">
        <f t="shared" si="198"/>
        <v>39.858068250000002</v>
      </c>
      <c r="AU357" s="467">
        <f t="shared" si="199"/>
        <v>0</v>
      </c>
      <c r="AV357" s="467"/>
      <c r="AW357" s="467"/>
      <c r="AX357" s="467"/>
      <c r="AY357" s="467"/>
      <c r="AZ357" s="467"/>
      <c r="BA357" s="467"/>
      <c r="BB357" s="467"/>
      <c r="BC357" s="467"/>
      <c r="BD357" s="467"/>
      <c r="BE357" s="467"/>
      <c r="BF357" s="467"/>
      <c r="BG357" s="467"/>
      <c r="BH357" s="467"/>
      <c r="BI357" s="467"/>
      <c r="BJ357" s="467"/>
      <c r="BK357" s="467"/>
      <c r="BL357" s="467"/>
      <c r="BM357" s="467"/>
      <c r="BN357" s="467"/>
      <c r="BO357" s="467">
        <f t="shared" si="200"/>
        <v>83.037642187500012</v>
      </c>
      <c r="BP357" s="467">
        <f t="shared" si="201"/>
        <v>0</v>
      </c>
      <c r="BQ357" s="467"/>
      <c r="BR357" s="467">
        <f t="shared" si="202"/>
        <v>66.430113750000018</v>
      </c>
      <c r="BS357" s="467">
        <f t="shared" si="203"/>
        <v>0</v>
      </c>
      <c r="BT357" s="467"/>
      <c r="BU357" s="467">
        <f t="shared" si="204"/>
        <v>58.126349531250007</v>
      </c>
      <c r="BV357" s="467">
        <f t="shared" si="205"/>
        <v>0</v>
      </c>
      <c r="BW357" s="467"/>
      <c r="BX357" s="467">
        <f t="shared" si="206"/>
        <v>49.822585312500003</v>
      </c>
      <c r="BY357" s="467">
        <f t="shared" si="207"/>
        <v>0</v>
      </c>
      <c r="BZ357" s="467"/>
      <c r="CA357" s="467">
        <f t="shared" si="208"/>
        <v>83.037642187500012</v>
      </c>
      <c r="CB357" s="467">
        <f t="shared" si="209"/>
        <v>0</v>
      </c>
      <c r="CC357" s="467"/>
      <c r="CD357" s="467">
        <f t="shared" si="210"/>
        <v>66.430113750000018</v>
      </c>
      <c r="CE357" s="467">
        <f t="shared" si="211"/>
        <v>0</v>
      </c>
      <c r="CF357" s="467"/>
      <c r="CG357" s="467">
        <f t="shared" si="212"/>
        <v>58.126349531250007</v>
      </c>
      <c r="CH357" s="467">
        <f t="shared" si="213"/>
        <v>0</v>
      </c>
      <c r="CI357" s="467"/>
      <c r="CJ357" s="467">
        <f t="shared" si="214"/>
        <v>49.822585312500003</v>
      </c>
      <c r="CK357" s="467">
        <f t="shared" si="215"/>
        <v>0</v>
      </c>
      <c r="CL357" s="467">
        <f t="shared" si="216"/>
        <v>0</v>
      </c>
      <c r="CM357" s="467">
        <f t="shared" si="217"/>
        <v>0</v>
      </c>
      <c r="CN357" s="467">
        <f t="shared" si="218"/>
        <v>0</v>
      </c>
      <c r="CO357" s="462"/>
      <c r="CP357" s="462"/>
      <c r="CQ357" s="457"/>
      <c r="CR357" s="457"/>
      <c r="CS357" s="457"/>
    </row>
    <row r="358" spans="1:97" s="463" customFormat="1" hidden="1">
      <c r="A358" s="464"/>
      <c r="B358" s="465" t="s">
        <v>353</v>
      </c>
      <c r="C358" s="466">
        <v>3.32</v>
      </c>
      <c r="D358" s="467">
        <f t="shared" si="219"/>
        <v>102.81957</v>
      </c>
      <c r="E358" s="467">
        <f t="shared" si="183"/>
        <v>128.5244625</v>
      </c>
      <c r="F358" s="467"/>
      <c r="G358" s="467"/>
      <c r="H358" s="467"/>
      <c r="I358" s="467"/>
      <c r="J358" s="467"/>
      <c r="K358" s="467"/>
      <c r="L358" s="467"/>
      <c r="M358" s="467"/>
      <c r="N358" s="467"/>
      <c r="O358" s="467"/>
      <c r="P358" s="467"/>
      <c r="Q358" s="467"/>
      <c r="R358" s="467"/>
      <c r="S358" s="467"/>
      <c r="T358" s="467"/>
      <c r="U358" s="467"/>
      <c r="V358" s="467"/>
      <c r="W358" s="467"/>
      <c r="X358" s="467"/>
      <c r="Y358" s="467">
        <f t="shared" si="184"/>
        <v>51.409784999999999</v>
      </c>
      <c r="Z358" s="467">
        <f t="shared" si="185"/>
        <v>0</v>
      </c>
      <c r="AA358" s="467"/>
      <c r="AB358" s="467">
        <f t="shared" si="186"/>
        <v>41.127828000000001</v>
      </c>
      <c r="AC358" s="467">
        <f t="shared" si="187"/>
        <v>0</v>
      </c>
      <c r="AD358" s="467"/>
      <c r="AE358" s="467">
        <f t="shared" si="188"/>
        <v>35.986849499999998</v>
      </c>
      <c r="AF358" s="467">
        <f t="shared" si="189"/>
        <v>0</v>
      </c>
      <c r="AG358" s="467"/>
      <c r="AH358" s="467">
        <f t="shared" si="190"/>
        <v>30.845870999999999</v>
      </c>
      <c r="AI358" s="467">
        <f t="shared" si="191"/>
        <v>0</v>
      </c>
      <c r="AJ358" s="467"/>
      <c r="AK358" s="467">
        <f t="shared" si="192"/>
        <v>51.409784999999999</v>
      </c>
      <c r="AL358" s="467">
        <f t="shared" si="193"/>
        <v>0</v>
      </c>
      <c r="AM358" s="467"/>
      <c r="AN358" s="467">
        <f t="shared" si="194"/>
        <v>41.127828000000001</v>
      </c>
      <c r="AO358" s="467">
        <f t="shared" si="195"/>
        <v>0</v>
      </c>
      <c r="AP358" s="467"/>
      <c r="AQ358" s="467">
        <f t="shared" si="196"/>
        <v>35.986849499999998</v>
      </c>
      <c r="AR358" s="467">
        <f t="shared" si="197"/>
        <v>0</v>
      </c>
      <c r="AS358" s="467"/>
      <c r="AT358" s="467">
        <f t="shared" si="198"/>
        <v>30.845870999999999</v>
      </c>
      <c r="AU358" s="467">
        <f t="shared" si="199"/>
        <v>0</v>
      </c>
      <c r="AV358" s="467"/>
      <c r="AW358" s="467"/>
      <c r="AX358" s="467"/>
      <c r="AY358" s="467"/>
      <c r="AZ358" s="467"/>
      <c r="BA358" s="467"/>
      <c r="BB358" s="467"/>
      <c r="BC358" s="467"/>
      <c r="BD358" s="467"/>
      <c r="BE358" s="467"/>
      <c r="BF358" s="467"/>
      <c r="BG358" s="467"/>
      <c r="BH358" s="467"/>
      <c r="BI358" s="467"/>
      <c r="BJ358" s="467"/>
      <c r="BK358" s="467"/>
      <c r="BL358" s="467"/>
      <c r="BM358" s="467"/>
      <c r="BN358" s="467"/>
      <c r="BO358" s="467">
        <f t="shared" si="200"/>
        <v>64.262231249999999</v>
      </c>
      <c r="BP358" s="467">
        <f t="shared" si="201"/>
        <v>0</v>
      </c>
      <c r="BQ358" s="467"/>
      <c r="BR358" s="467">
        <f t="shared" si="202"/>
        <v>51.409784999999999</v>
      </c>
      <c r="BS358" s="467">
        <f t="shared" si="203"/>
        <v>0</v>
      </c>
      <c r="BT358" s="467"/>
      <c r="BU358" s="467">
        <f t="shared" si="204"/>
        <v>44.983561874999999</v>
      </c>
      <c r="BV358" s="467">
        <f t="shared" si="205"/>
        <v>0</v>
      </c>
      <c r="BW358" s="467"/>
      <c r="BX358" s="467">
        <f t="shared" si="206"/>
        <v>38.55733875</v>
      </c>
      <c r="BY358" s="467">
        <f t="shared" si="207"/>
        <v>0</v>
      </c>
      <c r="BZ358" s="467"/>
      <c r="CA358" s="467">
        <f t="shared" si="208"/>
        <v>64.262231249999999</v>
      </c>
      <c r="CB358" s="467">
        <f t="shared" si="209"/>
        <v>0</v>
      </c>
      <c r="CC358" s="467"/>
      <c r="CD358" s="467">
        <f t="shared" si="210"/>
        <v>51.409784999999999</v>
      </c>
      <c r="CE358" s="467">
        <f t="shared" si="211"/>
        <v>0</v>
      </c>
      <c r="CF358" s="467"/>
      <c r="CG358" s="467">
        <f t="shared" si="212"/>
        <v>44.983561874999999</v>
      </c>
      <c r="CH358" s="467">
        <f t="shared" si="213"/>
        <v>0</v>
      </c>
      <c r="CI358" s="467"/>
      <c r="CJ358" s="467">
        <f t="shared" si="214"/>
        <v>38.55733875</v>
      </c>
      <c r="CK358" s="467">
        <f t="shared" si="215"/>
        <v>0</v>
      </c>
      <c r="CL358" s="467">
        <f t="shared" si="216"/>
        <v>0</v>
      </c>
      <c r="CM358" s="467">
        <f t="shared" si="217"/>
        <v>0</v>
      </c>
      <c r="CN358" s="467">
        <f t="shared" si="218"/>
        <v>0</v>
      </c>
      <c r="CO358" s="462"/>
      <c r="CP358" s="462"/>
      <c r="CQ358" s="457"/>
      <c r="CR358" s="457"/>
      <c r="CS358" s="457"/>
    </row>
    <row r="359" spans="1:97" s="458" customFormat="1" hidden="1">
      <c r="A359" s="469"/>
      <c r="B359" s="465" t="s">
        <v>354</v>
      </c>
      <c r="C359" s="466">
        <v>3.36</v>
      </c>
      <c r="D359" s="467">
        <f t="shared" si="219"/>
        <v>104.05836000000001</v>
      </c>
      <c r="E359" s="467">
        <f t="shared" si="183"/>
        <v>130.07295000000002</v>
      </c>
      <c r="F359" s="467"/>
      <c r="G359" s="467"/>
      <c r="H359" s="467"/>
      <c r="I359" s="467"/>
      <c r="J359" s="467"/>
      <c r="K359" s="467"/>
      <c r="L359" s="467"/>
      <c r="M359" s="467"/>
      <c r="N359" s="467"/>
      <c r="O359" s="467"/>
      <c r="P359" s="467"/>
      <c r="Q359" s="467"/>
      <c r="R359" s="467"/>
      <c r="S359" s="467"/>
      <c r="T359" s="467"/>
      <c r="U359" s="467"/>
      <c r="V359" s="467"/>
      <c r="W359" s="467"/>
      <c r="X359" s="467"/>
      <c r="Y359" s="467">
        <f t="shared" si="184"/>
        <v>52.029180000000004</v>
      </c>
      <c r="Z359" s="467">
        <f t="shared" si="185"/>
        <v>0</v>
      </c>
      <c r="AA359" s="467"/>
      <c r="AB359" s="467">
        <f t="shared" si="186"/>
        <v>41.623344000000003</v>
      </c>
      <c r="AC359" s="467">
        <f t="shared" si="187"/>
        <v>0</v>
      </c>
      <c r="AD359" s="467"/>
      <c r="AE359" s="467">
        <f t="shared" si="188"/>
        <v>36.420425999999999</v>
      </c>
      <c r="AF359" s="467">
        <f t="shared" si="189"/>
        <v>0</v>
      </c>
      <c r="AG359" s="467"/>
      <c r="AH359" s="467">
        <f t="shared" si="190"/>
        <v>31.217508000000002</v>
      </c>
      <c r="AI359" s="467">
        <f t="shared" si="191"/>
        <v>0</v>
      </c>
      <c r="AJ359" s="467"/>
      <c r="AK359" s="467">
        <f t="shared" si="192"/>
        <v>52.029180000000004</v>
      </c>
      <c r="AL359" s="467">
        <f t="shared" si="193"/>
        <v>0</v>
      </c>
      <c r="AM359" s="467"/>
      <c r="AN359" s="467">
        <f t="shared" si="194"/>
        <v>41.623344000000003</v>
      </c>
      <c r="AO359" s="467">
        <f t="shared" si="195"/>
        <v>0</v>
      </c>
      <c r="AP359" s="467"/>
      <c r="AQ359" s="467">
        <f t="shared" si="196"/>
        <v>36.420425999999999</v>
      </c>
      <c r="AR359" s="467">
        <f t="shared" si="197"/>
        <v>0</v>
      </c>
      <c r="AS359" s="467"/>
      <c r="AT359" s="467">
        <f t="shared" si="198"/>
        <v>31.217508000000002</v>
      </c>
      <c r="AU359" s="467">
        <f t="shared" si="199"/>
        <v>0</v>
      </c>
      <c r="AV359" s="467"/>
      <c r="AW359" s="467"/>
      <c r="AX359" s="467"/>
      <c r="AY359" s="467"/>
      <c r="AZ359" s="467"/>
      <c r="BA359" s="467"/>
      <c r="BB359" s="467"/>
      <c r="BC359" s="467"/>
      <c r="BD359" s="467"/>
      <c r="BE359" s="467"/>
      <c r="BF359" s="467"/>
      <c r="BG359" s="467"/>
      <c r="BH359" s="467"/>
      <c r="BI359" s="467"/>
      <c r="BJ359" s="467"/>
      <c r="BK359" s="467"/>
      <c r="BL359" s="467"/>
      <c r="BM359" s="467"/>
      <c r="BN359" s="467"/>
      <c r="BO359" s="467">
        <f t="shared" si="200"/>
        <v>65.03647500000001</v>
      </c>
      <c r="BP359" s="467">
        <f t="shared" si="201"/>
        <v>0</v>
      </c>
      <c r="BQ359" s="467"/>
      <c r="BR359" s="467">
        <f t="shared" si="202"/>
        <v>52.029180000000011</v>
      </c>
      <c r="BS359" s="467">
        <f t="shared" si="203"/>
        <v>0</v>
      </c>
      <c r="BT359" s="467"/>
      <c r="BU359" s="467">
        <f t="shared" si="204"/>
        <v>45.525532500000004</v>
      </c>
      <c r="BV359" s="467">
        <f t="shared" si="205"/>
        <v>0</v>
      </c>
      <c r="BW359" s="467"/>
      <c r="BX359" s="467">
        <f t="shared" si="206"/>
        <v>39.021885000000005</v>
      </c>
      <c r="BY359" s="467">
        <f t="shared" si="207"/>
        <v>0</v>
      </c>
      <c r="BZ359" s="467"/>
      <c r="CA359" s="467">
        <f t="shared" si="208"/>
        <v>65.03647500000001</v>
      </c>
      <c r="CB359" s="467">
        <f t="shared" si="209"/>
        <v>0</v>
      </c>
      <c r="CC359" s="467"/>
      <c r="CD359" s="467">
        <f t="shared" si="210"/>
        <v>52.029180000000011</v>
      </c>
      <c r="CE359" s="467">
        <f t="shared" si="211"/>
        <v>0</v>
      </c>
      <c r="CF359" s="467"/>
      <c r="CG359" s="467">
        <f t="shared" si="212"/>
        <v>45.525532500000004</v>
      </c>
      <c r="CH359" s="467">
        <f t="shared" si="213"/>
        <v>0</v>
      </c>
      <c r="CI359" s="467"/>
      <c r="CJ359" s="467">
        <f t="shared" si="214"/>
        <v>39.021885000000005</v>
      </c>
      <c r="CK359" s="467">
        <f t="shared" si="215"/>
        <v>0</v>
      </c>
      <c r="CL359" s="467">
        <f t="shared" si="216"/>
        <v>0</v>
      </c>
      <c r="CM359" s="467">
        <f t="shared" si="217"/>
        <v>0</v>
      </c>
      <c r="CN359" s="467">
        <f t="shared" si="218"/>
        <v>0</v>
      </c>
      <c r="CO359" s="462"/>
      <c r="CP359" s="462"/>
      <c r="CQ359" s="457"/>
      <c r="CR359" s="457"/>
      <c r="CS359" s="457"/>
    </row>
    <row r="360" spans="1:97" s="458" customFormat="1" hidden="1">
      <c r="A360" s="469"/>
      <c r="B360" s="465" t="s">
        <v>355</v>
      </c>
      <c r="C360" s="466">
        <v>3.41</v>
      </c>
      <c r="D360" s="467">
        <f t="shared" si="219"/>
        <v>105.6068475</v>
      </c>
      <c r="E360" s="467">
        <f t="shared" si="183"/>
        <v>132.008559375</v>
      </c>
      <c r="F360" s="467"/>
      <c r="G360" s="467"/>
      <c r="H360" s="467"/>
      <c r="I360" s="467"/>
      <c r="J360" s="467"/>
      <c r="K360" s="467"/>
      <c r="L360" s="467"/>
      <c r="M360" s="467"/>
      <c r="N360" s="467"/>
      <c r="O360" s="467"/>
      <c r="P360" s="467"/>
      <c r="Q360" s="467"/>
      <c r="R360" s="467"/>
      <c r="S360" s="467"/>
      <c r="T360" s="467"/>
      <c r="U360" s="467"/>
      <c r="V360" s="467"/>
      <c r="W360" s="467"/>
      <c r="X360" s="467"/>
      <c r="Y360" s="467">
        <f t="shared" si="184"/>
        <v>52.80342375</v>
      </c>
      <c r="Z360" s="467">
        <f t="shared" si="185"/>
        <v>0</v>
      </c>
      <c r="AA360" s="467"/>
      <c r="AB360" s="467">
        <f t="shared" si="186"/>
        <v>42.242739</v>
      </c>
      <c r="AC360" s="467">
        <f t="shared" si="187"/>
        <v>0</v>
      </c>
      <c r="AD360" s="467"/>
      <c r="AE360" s="467">
        <f t="shared" si="188"/>
        <v>36.962396624999997</v>
      </c>
      <c r="AF360" s="467">
        <f t="shared" si="189"/>
        <v>0</v>
      </c>
      <c r="AG360" s="467"/>
      <c r="AH360" s="467">
        <f t="shared" si="190"/>
        <v>31.68205425</v>
      </c>
      <c r="AI360" s="467">
        <f t="shared" si="191"/>
        <v>0</v>
      </c>
      <c r="AJ360" s="467"/>
      <c r="AK360" s="467">
        <f t="shared" si="192"/>
        <v>52.80342375</v>
      </c>
      <c r="AL360" s="467">
        <f t="shared" si="193"/>
        <v>0</v>
      </c>
      <c r="AM360" s="467"/>
      <c r="AN360" s="467">
        <f t="shared" si="194"/>
        <v>42.242739</v>
      </c>
      <c r="AO360" s="467">
        <f t="shared" si="195"/>
        <v>0</v>
      </c>
      <c r="AP360" s="467"/>
      <c r="AQ360" s="467">
        <f t="shared" si="196"/>
        <v>36.962396624999997</v>
      </c>
      <c r="AR360" s="467">
        <f t="shared" si="197"/>
        <v>0</v>
      </c>
      <c r="AS360" s="467"/>
      <c r="AT360" s="467">
        <f t="shared" si="198"/>
        <v>31.68205425</v>
      </c>
      <c r="AU360" s="467">
        <f t="shared" si="199"/>
        <v>0</v>
      </c>
      <c r="AV360" s="467"/>
      <c r="AW360" s="467"/>
      <c r="AX360" s="467"/>
      <c r="AY360" s="467"/>
      <c r="AZ360" s="467"/>
      <c r="BA360" s="467"/>
      <c r="BB360" s="467"/>
      <c r="BC360" s="467"/>
      <c r="BD360" s="467"/>
      <c r="BE360" s="467"/>
      <c r="BF360" s="467"/>
      <c r="BG360" s="467"/>
      <c r="BH360" s="467"/>
      <c r="BI360" s="467"/>
      <c r="BJ360" s="467"/>
      <c r="BK360" s="467"/>
      <c r="BL360" s="467"/>
      <c r="BM360" s="467"/>
      <c r="BN360" s="467"/>
      <c r="BO360" s="467">
        <f t="shared" si="200"/>
        <v>66.004279687500002</v>
      </c>
      <c r="BP360" s="467">
        <f t="shared" si="201"/>
        <v>0</v>
      </c>
      <c r="BQ360" s="467"/>
      <c r="BR360" s="467">
        <f t="shared" si="202"/>
        <v>52.803423750000007</v>
      </c>
      <c r="BS360" s="467">
        <f t="shared" si="203"/>
        <v>0</v>
      </c>
      <c r="BT360" s="467"/>
      <c r="BU360" s="467">
        <f t="shared" si="204"/>
        <v>46.202995781249996</v>
      </c>
      <c r="BV360" s="467">
        <f t="shared" si="205"/>
        <v>0</v>
      </c>
      <c r="BW360" s="467"/>
      <c r="BX360" s="467">
        <f t="shared" si="206"/>
        <v>39.602567812499998</v>
      </c>
      <c r="BY360" s="467">
        <f t="shared" si="207"/>
        <v>0</v>
      </c>
      <c r="BZ360" s="467"/>
      <c r="CA360" s="467">
        <f t="shared" si="208"/>
        <v>66.004279687500002</v>
      </c>
      <c r="CB360" s="467">
        <f t="shared" si="209"/>
        <v>0</v>
      </c>
      <c r="CC360" s="467"/>
      <c r="CD360" s="467">
        <f t="shared" si="210"/>
        <v>52.803423750000007</v>
      </c>
      <c r="CE360" s="467">
        <f t="shared" si="211"/>
        <v>0</v>
      </c>
      <c r="CF360" s="467"/>
      <c r="CG360" s="467">
        <f t="shared" si="212"/>
        <v>46.202995781249996</v>
      </c>
      <c r="CH360" s="467">
        <f t="shared" si="213"/>
        <v>0</v>
      </c>
      <c r="CI360" s="467"/>
      <c r="CJ360" s="467">
        <f t="shared" si="214"/>
        <v>39.602567812499998</v>
      </c>
      <c r="CK360" s="467">
        <f t="shared" si="215"/>
        <v>0</v>
      </c>
      <c r="CL360" s="467">
        <f t="shared" si="216"/>
        <v>0</v>
      </c>
      <c r="CM360" s="467">
        <f t="shared" si="217"/>
        <v>0</v>
      </c>
      <c r="CN360" s="467">
        <f t="shared" si="218"/>
        <v>0</v>
      </c>
      <c r="CO360" s="462"/>
      <c r="CP360" s="462"/>
      <c r="CQ360" s="457"/>
      <c r="CR360" s="457"/>
      <c r="CS360" s="457"/>
    </row>
    <row r="361" spans="1:97" s="458" customFormat="1" hidden="1">
      <c r="A361" s="469"/>
      <c r="B361" s="465" t="s">
        <v>356</v>
      </c>
      <c r="C361" s="466">
        <v>3.45</v>
      </c>
      <c r="D361" s="467">
        <f t="shared" si="219"/>
        <v>106.8456375</v>
      </c>
      <c r="E361" s="467">
        <f t="shared" si="183"/>
        <v>133.557046875</v>
      </c>
      <c r="F361" s="467"/>
      <c r="G361" s="467"/>
      <c r="H361" s="467"/>
      <c r="I361" s="467"/>
      <c r="J361" s="467"/>
      <c r="K361" s="467"/>
      <c r="L361" s="467"/>
      <c r="M361" s="467"/>
      <c r="N361" s="467"/>
      <c r="O361" s="467"/>
      <c r="P361" s="467"/>
      <c r="Q361" s="467"/>
      <c r="R361" s="467"/>
      <c r="S361" s="467"/>
      <c r="T361" s="467"/>
      <c r="U361" s="467"/>
      <c r="V361" s="467"/>
      <c r="W361" s="467"/>
      <c r="X361" s="467"/>
      <c r="Y361" s="467">
        <f t="shared" si="184"/>
        <v>53.422818749999998</v>
      </c>
      <c r="Z361" s="467">
        <f t="shared" si="185"/>
        <v>0</v>
      </c>
      <c r="AA361" s="467"/>
      <c r="AB361" s="467">
        <f t="shared" si="186"/>
        <v>42.738255000000002</v>
      </c>
      <c r="AC361" s="467">
        <f t="shared" si="187"/>
        <v>0</v>
      </c>
      <c r="AD361" s="467"/>
      <c r="AE361" s="467">
        <f t="shared" si="188"/>
        <v>37.395973124999998</v>
      </c>
      <c r="AF361" s="467">
        <f t="shared" si="189"/>
        <v>0</v>
      </c>
      <c r="AG361" s="467"/>
      <c r="AH361" s="467">
        <f t="shared" si="190"/>
        <v>32.05369125</v>
      </c>
      <c r="AI361" s="467">
        <f t="shared" si="191"/>
        <v>0</v>
      </c>
      <c r="AJ361" s="467"/>
      <c r="AK361" s="467">
        <f t="shared" si="192"/>
        <v>53.422818749999998</v>
      </c>
      <c r="AL361" s="467">
        <f t="shared" si="193"/>
        <v>0</v>
      </c>
      <c r="AM361" s="467"/>
      <c r="AN361" s="467">
        <f t="shared" si="194"/>
        <v>42.738255000000002</v>
      </c>
      <c r="AO361" s="467">
        <f t="shared" si="195"/>
        <v>0</v>
      </c>
      <c r="AP361" s="467"/>
      <c r="AQ361" s="467">
        <f t="shared" si="196"/>
        <v>37.395973124999998</v>
      </c>
      <c r="AR361" s="467">
        <f t="shared" si="197"/>
        <v>0</v>
      </c>
      <c r="AS361" s="467"/>
      <c r="AT361" s="467">
        <f t="shared" si="198"/>
        <v>32.05369125</v>
      </c>
      <c r="AU361" s="467">
        <f t="shared" si="199"/>
        <v>0</v>
      </c>
      <c r="AV361" s="467"/>
      <c r="AW361" s="467"/>
      <c r="AX361" s="467"/>
      <c r="AY361" s="467"/>
      <c r="AZ361" s="467"/>
      <c r="BA361" s="467"/>
      <c r="BB361" s="467"/>
      <c r="BC361" s="467"/>
      <c r="BD361" s="467"/>
      <c r="BE361" s="467"/>
      <c r="BF361" s="467"/>
      <c r="BG361" s="467"/>
      <c r="BH361" s="467"/>
      <c r="BI361" s="467"/>
      <c r="BJ361" s="467"/>
      <c r="BK361" s="467"/>
      <c r="BL361" s="467"/>
      <c r="BM361" s="467"/>
      <c r="BN361" s="467"/>
      <c r="BO361" s="467">
        <f t="shared" si="200"/>
        <v>66.778523437499999</v>
      </c>
      <c r="BP361" s="467">
        <f t="shared" si="201"/>
        <v>0</v>
      </c>
      <c r="BQ361" s="467"/>
      <c r="BR361" s="467">
        <f t="shared" si="202"/>
        <v>53.422818750000005</v>
      </c>
      <c r="BS361" s="467">
        <f t="shared" si="203"/>
        <v>0</v>
      </c>
      <c r="BT361" s="467"/>
      <c r="BU361" s="467">
        <f t="shared" si="204"/>
        <v>46.744966406249993</v>
      </c>
      <c r="BV361" s="467">
        <f t="shared" si="205"/>
        <v>0</v>
      </c>
      <c r="BW361" s="467"/>
      <c r="BX361" s="467">
        <f t="shared" si="206"/>
        <v>40.067114062499996</v>
      </c>
      <c r="BY361" s="467">
        <f t="shared" si="207"/>
        <v>0</v>
      </c>
      <c r="BZ361" s="467"/>
      <c r="CA361" s="467">
        <f t="shared" si="208"/>
        <v>66.778523437499999</v>
      </c>
      <c r="CB361" s="467">
        <f t="shared" si="209"/>
        <v>0</v>
      </c>
      <c r="CC361" s="467"/>
      <c r="CD361" s="467">
        <f t="shared" si="210"/>
        <v>53.422818750000005</v>
      </c>
      <c r="CE361" s="467">
        <f t="shared" si="211"/>
        <v>0</v>
      </c>
      <c r="CF361" s="467"/>
      <c r="CG361" s="467">
        <f t="shared" si="212"/>
        <v>46.744966406249993</v>
      </c>
      <c r="CH361" s="467">
        <f t="shared" si="213"/>
        <v>0</v>
      </c>
      <c r="CI361" s="467"/>
      <c r="CJ361" s="467">
        <f t="shared" si="214"/>
        <v>40.067114062499996</v>
      </c>
      <c r="CK361" s="467">
        <f t="shared" si="215"/>
        <v>0</v>
      </c>
      <c r="CL361" s="467">
        <f t="shared" si="216"/>
        <v>0</v>
      </c>
      <c r="CM361" s="467">
        <f t="shared" si="217"/>
        <v>0</v>
      </c>
      <c r="CN361" s="467">
        <f t="shared" si="218"/>
        <v>0</v>
      </c>
      <c r="CO361" s="462"/>
      <c r="CP361" s="462"/>
      <c r="CQ361" s="457"/>
      <c r="CR361" s="457"/>
      <c r="CS361" s="457"/>
    </row>
    <row r="362" spans="1:97" s="458" customFormat="1" hidden="1">
      <c r="A362" s="469" t="s">
        <v>375</v>
      </c>
      <c r="B362" s="465" t="s">
        <v>357</v>
      </c>
      <c r="C362" s="466">
        <v>3.49</v>
      </c>
      <c r="D362" s="467">
        <f t="shared" si="219"/>
        <v>108.0844275</v>
      </c>
      <c r="E362" s="467">
        <f t="shared" si="183"/>
        <v>135.10553437499999</v>
      </c>
      <c r="F362" s="467"/>
      <c r="G362" s="467"/>
      <c r="H362" s="467"/>
      <c r="I362" s="467"/>
      <c r="J362" s="467"/>
      <c r="K362" s="467"/>
      <c r="L362" s="467"/>
      <c r="M362" s="467"/>
      <c r="N362" s="467"/>
      <c r="O362" s="467"/>
      <c r="P362" s="467"/>
      <c r="Q362" s="467"/>
      <c r="R362" s="467"/>
      <c r="S362" s="467"/>
      <c r="T362" s="467"/>
      <c r="U362" s="467"/>
      <c r="V362" s="467"/>
      <c r="W362" s="467"/>
      <c r="X362" s="467"/>
      <c r="Y362" s="467">
        <f t="shared" si="184"/>
        <v>54.042213750000002</v>
      </c>
      <c r="Z362" s="467">
        <f t="shared" si="185"/>
        <v>0</v>
      </c>
      <c r="AA362" s="467"/>
      <c r="AB362" s="467">
        <f t="shared" si="186"/>
        <v>43.233771000000004</v>
      </c>
      <c r="AC362" s="467">
        <f t="shared" si="187"/>
        <v>0</v>
      </c>
      <c r="AD362" s="467"/>
      <c r="AE362" s="467">
        <f t="shared" si="188"/>
        <v>37.829549624999999</v>
      </c>
      <c r="AF362" s="467">
        <f t="shared" si="189"/>
        <v>0</v>
      </c>
      <c r="AG362" s="467"/>
      <c r="AH362" s="467">
        <f t="shared" si="190"/>
        <v>32.42532825</v>
      </c>
      <c r="AI362" s="467">
        <f t="shared" si="191"/>
        <v>0</v>
      </c>
      <c r="AJ362" s="467"/>
      <c r="AK362" s="467">
        <f t="shared" si="192"/>
        <v>54.042213750000002</v>
      </c>
      <c r="AL362" s="467">
        <f t="shared" si="193"/>
        <v>0</v>
      </c>
      <c r="AM362" s="467"/>
      <c r="AN362" s="467">
        <f t="shared" si="194"/>
        <v>43.233771000000004</v>
      </c>
      <c r="AO362" s="467">
        <f t="shared" si="195"/>
        <v>0</v>
      </c>
      <c r="AP362" s="467"/>
      <c r="AQ362" s="467">
        <f t="shared" si="196"/>
        <v>37.829549624999999</v>
      </c>
      <c r="AR362" s="467">
        <f t="shared" si="197"/>
        <v>0</v>
      </c>
      <c r="AS362" s="467"/>
      <c r="AT362" s="467">
        <f t="shared" si="198"/>
        <v>32.42532825</v>
      </c>
      <c r="AU362" s="467">
        <f t="shared" si="199"/>
        <v>0</v>
      </c>
      <c r="AV362" s="467"/>
      <c r="AW362" s="467"/>
      <c r="AX362" s="467"/>
      <c r="AY362" s="467"/>
      <c r="AZ362" s="467"/>
      <c r="BA362" s="467"/>
      <c r="BB362" s="467"/>
      <c r="BC362" s="467"/>
      <c r="BD362" s="467"/>
      <c r="BE362" s="467"/>
      <c r="BF362" s="467"/>
      <c r="BG362" s="467"/>
      <c r="BH362" s="467"/>
      <c r="BI362" s="467"/>
      <c r="BJ362" s="467"/>
      <c r="BK362" s="467"/>
      <c r="BL362" s="467"/>
      <c r="BM362" s="467"/>
      <c r="BN362" s="467"/>
      <c r="BO362" s="467">
        <f t="shared" si="200"/>
        <v>67.552767187499995</v>
      </c>
      <c r="BP362" s="467">
        <f t="shared" si="201"/>
        <v>0</v>
      </c>
      <c r="BQ362" s="467"/>
      <c r="BR362" s="467">
        <f t="shared" si="202"/>
        <v>54.042213750000002</v>
      </c>
      <c r="BS362" s="467">
        <f t="shared" si="203"/>
        <v>0</v>
      </c>
      <c r="BT362" s="467"/>
      <c r="BU362" s="467">
        <f t="shared" si="204"/>
        <v>47.286937031249991</v>
      </c>
      <c r="BV362" s="467">
        <f t="shared" si="205"/>
        <v>0</v>
      </c>
      <c r="BW362" s="467"/>
      <c r="BX362" s="467">
        <f t="shared" si="206"/>
        <v>40.531660312499994</v>
      </c>
      <c r="BY362" s="467">
        <f t="shared" si="207"/>
        <v>0</v>
      </c>
      <c r="BZ362" s="467"/>
      <c r="CA362" s="467">
        <f t="shared" si="208"/>
        <v>67.552767187499995</v>
      </c>
      <c r="CB362" s="467">
        <f t="shared" si="209"/>
        <v>0</v>
      </c>
      <c r="CC362" s="467"/>
      <c r="CD362" s="467">
        <f t="shared" si="210"/>
        <v>54.042213750000002</v>
      </c>
      <c r="CE362" s="467">
        <f t="shared" si="211"/>
        <v>0</v>
      </c>
      <c r="CF362" s="467"/>
      <c r="CG362" s="467">
        <f t="shared" si="212"/>
        <v>47.286937031249991</v>
      </c>
      <c r="CH362" s="467">
        <f t="shared" si="213"/>
        <v>0</v>
      </c>
      <c r="CI362" s="467"/>
      <c r="CJ362" s="467">
        <f t="shared" si="214"/>
        <v>40.531660312499994</v>
      </c>
      <c r="CK362" s="467">
        <f t="shared" si="215"/>
        <v>0</v>
      </c>
      <c r="CL362" s="467">
        <f t="shared" si="216"/>
        <v>0</v>
      </c>
      <c r="CM362" s="467">
        <f t="shared" si="217"/>
        <v>0</v>
      </c>
      <c r="CN362" s="467">
        <f t="shared" si="218"/>
        <v>0</v>
      </c>
      <c r="CO362" s="462"/>
      <c r="CP362" s="462"/>
      <c r="CQ362" s="457"/>
      <c r="CR362" s="457"/>
      <c r="CS362" s="457"/>
    </row>
    <row r="363" spans="1:97" s="458" customFormat="1" hidden="1">
      <c r="A363" s="469"/>
      <c r="B363" s="465" t="s">
        <v>358</v>
      </c>
      <c r="C363" s="466">
        <v>3.53</v>
      </c>
      <c r="D363" s="467">
        <f t="shared" si="219"/>
        <v>109.3232175</v>
      </c>
      <c r="E363" s="467">
        <f t="shared" si="183"/>
        <v>136.65402187500001</v>
      </c>
      <c r="F363" s="467"/>
      <c r="G363" s="467"/>
      <c r="H363" s="467"/>
      <c r="I363" s="467"/>
      <c r="J363" s="467"/>
      <c r="K363" s="467"/>
      <c r="L363" s="467"/>
      <c r="M363" s="467"/>
      <c r="N363" s="467"/>
      <c r="O363" s="467"/>
      <c r="P363" s="467"/>
      <c r="Q363" s="467"/>
      <c r="R363" s="467"/>
      <c r="S363" s="467"/>
      <c r="T363" s="467"/>
      <c r="U363" s="467"/>
      <c r="V363" s="467"/>
      <c r="W363" s="467"/>
      <c r="X363" s="467"/>
      <c r="Y363" s="467">
        <f t="shared" si="184"/>
        <v>54.661608749999999</v>
      </c>
      <c r="Z363" s="467">
        <f t="shared" si="185"/>
        <v>0</v>
      </c>
      <c r="AA363" s="467"/>
      <c r="AB363" s="467">
        <f t="shared" si="186"/>
        <v>43.729286999999999</v>
      </c>
      <c r="AC363" s="467">
        <f t="shared" si="187"/>
        <v>0</v>
      </c>
      <c r="AD363" s="467"/>
      <c r="AE363" s="467">
        <f t="shared" si="188"/>
        <v>38.263126124999999</v>
      </c>
      <c r="AF363" s="467">
        <f t="shared" si="189"/>
        <v>0</v>
      </c>
      <c r="AG363" s="467"/>
      <c r="AH363" s="467">
        <f t="shared" si="190"/>
        <v>32.79696525</v>
      </c>
      <c r="AI363" s="467">
        <f t="shared" si="191"/>
        <v>0</v>
      </c>
      <c r="AJ363" s="467"/>
      <c r="AK363" s="467">
        <f t="shared" si="192"/>
        <v>54.661608749999999</v>
      </c>
      <c r="AL363" s="467">
        <f t="shared" si="193"/>
        <v>0</v>
      </c>
      <c r="AM363" s="467"/>
      <c r="AN363" s="467">
        <f t="shared" si="194"/>
        <v>43.729286999999999</v>
      </c>
      <c r="AO363" s="467">
        <f t="shared" si="195"/>
        <v>0</v>
      </c>
      <c r="AP363" s="467"/>
      <c r="AQ363" s="467">
        <f t="shared" si="196"/>
        <v>38.263126124999999</v>
      </c>
      <c r="AR363" s="467">
        <f t="shared" si="197"/>
        <v>0</v>
      </c>
      <c r="AS363" s="467"/>
      <c r="AT363" s="467">
        <f t="shared" si="198"/>
        <v>32.79696525</v>
      </c>
      <c r="AU363" s="467">
        <f t="shared" si="199"/>
        <v>0</v>
      </c>
      <c r="AV363" s="467"/>
      <c r="AW363" s="467"/>
      <c r="AX363" s="467"/>
      <c r="AY363" s="467"/>
      <c r="AZ363" s="467"/>
      <c r="BA363" s="467"/>
      <c r="BB363" s="467"/>
      <c r="BC363" s="467"/>
      <c r="BD363" s="467"/>
      <c r="BE363" s="467"/>
      <c r="BF363" s="467"/>
      <c r="BG363" s="467"/>
      <c r="BH363" s="467"/>
      <c r="BI363" s="467"/>
      <c r="BJ363" s="467"/>
      <c r="BK363" s="467"/>
      <c r="BL363" s="467"/>
      <c r="BM363" s="467"/>
      <c r="BN363" s="467"/>
      <c r="BO363" s="467">
        <f t="shared" si="200"/>
        <v>68.327010937500006</v>
      </c>
      <c r="BP363" s="467">
        <f t="shared" si="201"/>
        <v>0</v>
      </c>
      <c r="BQ363" s="467"/>
      <c r="BR363" s="467">
        <f t="shared" si="202"/>
        <v>54.661608750000006</v>
      </c>
      <c r="BS363" s="467">
        <f t="shared" si="203"/>
        <v>0</v>
      </c>
      <c r="BT363" s="467"/>
      <c r="BU363" s="467">
        <f t="shared" si="204"/>
        <v>47.828907656250003</v>
      </c>
      <c r="BV363" s="467">
        <f t="shared" si="205"/>
        <v>0</v>
      </c>
      <c r="BW363" s="467"/>
      <c r="BX363" s="467">
        <f t="shared" si="206"/>
        <v>40.996206562499999</v>
      </c>
      <c r="BY363" s="467">
        <f t="shared" si="207"/>
        <v>0</v>
      </c>
      <c r="BZ363" s="467"/>
      <c r="CA363" s="467">
        <f t="shared" si="208"/>
        <v>68.327010937500006</v>
      </c>
      <c r="CB363" s="467">
        <f t="shared" si="209"/>
        <v>0</v>
      </c>
      <c r="CC363" s="467"/>
      <c r="CD363" s="467">
        <f t="shared" si="210"/>
        <v>54.661608750000006</v>
      </c>
      <c r="CE363" s="467">
        <f t="shared" si="211"/>
        <v>0</v>
      </c>
      <c r="CF363" s="467"/>
      <c r="CG363" s="467">
        <f t="shared" si="212"/>
        <v>47.828907656250003</v>
      </c>
      <c r="CH363" s="467">
        <f t="shared" si="213"/>
        <v>0</v>
      </c>
      <c r="CI363" s="467"/>
      <c r="CJ363" s="467">
        <f t="shared" si="214"/>
        <v>40.996206562499999</v>
      </c>
      <c r="CK363" s="467">
        <f t="shared" si="215"/>
        <v>0</v>
      </c>
      <c r="CL363" s="467">
        <f t="shared" si="216"/>
        <v>0</v>
      </c>
      <c r="CM363" s="467">
        <f t="shared" si="217"/>
        <v>0</v>
      </c>
      <c r="CN363" s="467">
        <f t="shared" si="218"/>
        <v>0</v>
      </c>
      <c r="CO363" s="462"/>
      <c r="CP363" s="462"/>
      <c r="CQ363" s="457"/>
      <c r="CR363" s="457"/>
      <c r="CS363" s="457"/>
    </row>
    <row r="364" spans="1:97" s="458" customFormat="1" hidden="1">
      <c r="A364" s="469"/>
      <c r="B364" s="465" t="s">
        <v>359</v>
      </c>
      <c r="C364" s="466">
        <v>3.57</v>
      </c>
      <c r="D364" s="467">
        <f t="shared" si="219"/>
        <v>110.56200749999999</v>
      </c>
      <c r="E364" s="467">
        <f t="shared" si="183"/>
        <v>138.20250937499998</v>
      </c>
      <c r="F364" s="467"/>
      <c r="G364" s="467"/>
      <c r="H364" s="467"/>
      <c r="I364" s="467"/>
      <c r="J364" s="467"/>
      <c r="K364" s="467"/>
      <c r="L364" s="467"/>
      <c r="M364" s="467"/>
      <c r="N364" s="467"/>
      <c r="O364" s="467"/>
      <c r="P364" s="467"/>
      <c r="Q364" s="467"/>
      <c r="R364" s="467"/>
      <c r="S364" s="467"/>
      <c r="T364" s="467"/>
      <c r="U364" s="467"/>
      <c r="V364" s="467"/>
      <c r="W364" s="467"/>
      <c r="X364" s="467"/>
      <c r="Y364" s="467">
        <f t="shared" si="184"/>
        <v>55.281003749999996</v>
      </c>
      <c r="Z364" s="467">
        <f t="shared" si="185"/>
        <v>0</v>
      </c>
      <c r="AA364" s="467"/>
      <c r="AB364" s="467">
        <f t="shared" si="186"/>
        <v>44.224803000000001</v>
      </c>
      <c r="AC364" s="467">
        <f t="shared" si="187"/>
        <v>0</v>
      </c>
      <c r="AD364" s="467"/>
      <c r="AE364" s="467">
        <f t="shared" si="188"/>
        <v>38.696702624999993</v>
      </c>
      <c r="AF364" s="467">
        <f t="shared" si="189"/>
        <v>0</v>
      </c>
      <c r="AG364" s="467"/>
      <c r="AH364" s="467">
        <f t="shared" si="190"/>
        <v>33.168602249999999</v>
      </c>
      <c r="AI364" s="467">
        <f t="shared" si="191"/>
        <v>0</v>
      </c>
      <c r="AJ364" s="467"/>
      <c r="AK364" s="467">
        <f t="shared" si="192"/>
        <v>55.281003749999996</v>
      </c>
      <c r="AL364" s="467">
        <f t="shared" si="193"/>
        <v>0</v>
      </c>
      <c r="AM364" s="467"/>
      <c r="AN364" s="467">
        <f t="shared" si="194"/>
        <v>44.224803000000001</v>
      </c>
      <c r="AO364" s="467">
        <f t="shared" si="195"/>
        <v>0</v>
      </c>
      <c r="AP364" s="467"/>
      <c r="AQ364" s="467">
        <f t="shared" si="196"/>
        <v>38.696702624999993</v>
      </c>
      <c r="AR364" s="467">
        <f t="shared" si="197"/>
        <v>0</v>
      </c>
      <c r="AS364" s="467"/>
      <c r="AT364" s="467">
        <f t="shared" si="198"/>
        <v>33.168602249999999</v>
      </c>
      <c r="AU364" s="467">
        <f t="shared" si="199"/>
        <v>0</v>
      </c>
      <c r="AV364" s="467"/>
      <c r="AW364" s="467"/>
      <c r="AX364" s="467"/>
      <c r="AY364" s="467"/>
      <c r="AZ364" s="467"/>
      <c r="BA364" s="467"/>
      <c r="BB364" s="467"/>
      <c r="BC364" s="467"/>
      <c r="BD364" s="467"/>
      <c r="BE364" s="467"/>
      <c r="BF364" s="467"/>
      <c r="BG364" s="467"/>
      <c r="BH364" s="467"/>
      <c r="BI364" s="467"/>
      <c r="BJ364" s="467"/>
      <c r="BK364" s="467"/>
      <c r="BL364" s="467"/>
      <c r="BM364" s="467"/>
      <c r="BN364" s="467"/>
      <c r="BO364" s="467">
        <f t="shared" si="200"/>
        <v>69.101254687499988</v>
      </c>
      <c r="BP364" s="467">
        <f t="shared" si="201"/>
        <v>0</v>
      </c>
      <c r="BQ364" s="467"/>
      <c r="BR364" s="467">
        <f t="shared" si="202"/>
        <v>55.281003749999996</v>
      </c>
      <c r="BS364" s="467">
        <f t="shared" si="203"/>
        <v>0</v>
      </c>
      <c r="BT364" s="467"/>
      <c r="BU364" s="467">
        <f t="shared" si="204"/>
        <v>48.370878281249986</v>
      </c>
      <c r="BV364" s="467">
        <f t="shared" si="205"/>
        <v>0</v>
      </c>
      <c r="BW364" s="467"/>
      <c r="BX364" s="467">
        <f t="shared" si="206"/>
        <v>41.46075281249999</v>
      </c>
      <c r="BY364" s="467">
        <f t="shared" si="207"/>
        <v>0</v>
      </c>
      <c r="BZ364" s="467"/>
      <c r="CA364" s="467">
        <f t="shared" si="208"/>
        <v>69.101254687499988</v>
      </c>
      <c r="CB364" s="467">
        <f t="shared" si="209"/>
        <v>0</v>
      </c>
      <c r="CC364" s="467"/>
      <c r="CD364" s="467">
        <f t="shared" si="210"/>
        <v>55.281003749999996</v>
      </c>
      <c r="CE364" s="467">
        <f t="shared" si="211"/>
        <v>0</v>
      </c>
      <c r="CF364" s="467"/>
      <c r="CG364" s="467">
        <f t="shared" si="212"/>
        <v>48.370878281249986</v>
      </c>
      <c r="CH364" s="467">
        <f t="shared" si="213"/>
        <v>0</v>
      </c>
      <c r="CI364" s="467"/>
      <c r="CJ364" s="467">
        <f t="shared" si="214"/>
        <v>41.46075281249999</v>
      </c>
      <c r="CK364" s="467">
        <f t="shared" si="215"/>
        <v>0</v>
      </c>
      <c r="CL364" s="467">
        <f t="shared" si="216"/>
        <v>0</v>
      </c>
      <c r="CM364" s="467">
        <f t="shared" si="217"/>
        <v>0</v>
      </c>
      <c r="CN364" s="467">
        <f t="shared" si="218"/>
        <v>0</v>
      </c>
      <c r="CO364" s="462"/>
      <c r="CP364" s="462"/>
      <c r="CQ364" s="457"/>
      <c r="CR364" s="457"/>
      <c r="CS364" s="457"/>
    </row>
    <row r="365" spans="1:97" s="458" customFormat="1" hidden="1">
      <c r="A365" s="469"/>
      <c r="B365" s="465" t="s">
        <v>360</v>
      </c>
      <c r="C365" s="466">
        <v>3.61</v>
      </c>
      <c r="D365" s="467">
        <f t="shared" si="219"/>
        <v>111.8007975</v>
      </c>
      <c r="E365" s="467">
        <f t="shared" ref="E365:E368" si="220">D365*1.25</f>
        <v>139.750996875</v>
      </c>
      <c r="F365" s="467"/>
      <c r="G365" s="467"/>
      <c r="H365" s="467"/>
      <c r="I365" s="467"/>
      <c r="J365" s="467"/>
      <c r="K365" s="467"/>
      <c r="L365" s="467"/>
      <c r="M365" s="467"/>
      <c r="N365" s="467"/>
      <c r="O365" s="467"/>
      <c r="P365" s="467"/>
      <c r="Q365" s="467"/>
      <c r="R365" s="467"/>
      <c r="S365" s="467"/>
      <c r="T365" s="467"/>
      <c r="U365" s="467"/>
      <c r="V365" s="467"/>
      <c r="W365" s="467"/>
      <c r="X365" s="467"/>
      <c r="Y365" s="467">
        <f t="shared" ref="Y365:Y368" si="221">D365*50%</f>
        <v>55.900398750000001</v>
      </c>
      <c r="Z365" s="467">
        <f t="shared" ref="Z365:Z368" si="222">X365*Y365</f>
        <v>0</v>
      </c>
      <c r="AA365" s="467"/>
      <c r="AB365" s="467">
        <f t="shared" ref="AB365:AB368" si="223">D365*40%</f>
        <v>44.720319000000003</v>
      </c>
      <c r="AC365" s="467">
        <f t="shared" ref="AC365:AC368" si="224">AA365*AB365</f>
        <v>0</v>
      </c>
      <c r="AD365" s="467"/>
      <c r="AE365" s="467">
        <f t="shared" ref="AE365:AE368" si="225">D365*35%</f>
        <v>39.130279125000001</v>
      </c>
      <c r="AF365" s="467">
        <f t="shared" ref="AF365:AF368" si="226">AD365*AE365</f>
        <v>0</v>
      </c>
      <c r="AG365" s="467"/>
      <c r="AH365" s="467">
        <f t="shared" ref="AH365:AH368" si="227">D365*30%</f>
        <v>33.540239249999999</v>
      </c>
      <c r="AI365" s="467">
        <f t="shared" ref="AI365:AI368" si="228">AG365*AH365</f>
        <v>0</v>
      </c>
      <c r="AJ365" s="467"/>
      <c r="AK365" s="467">
        <f t="shared" ref="AK365:AK368" si="229">+Y365</f>
        <v>55.900398750000001</v>
      </c>
      <c r="AL365" s="467">
        <f t="shared" ref="AL365:AL368" si="230">AJ365*AK365</f>
        <v>0</v>
      </c>
      <c r="AM365" s="467"/>
      <c r="AN365" s="467">
        <f t="shared" ref="AN365:AN368" si="231">+AB365</f>
        <v>44.720319000000003</v>
      </c>
      <c r="AO365" s="467">
        <f t="shared" ref="AO365:AO368" si="232">AM365*AN365</f>
        <v>0</v>
      </c>
      <c r="AP365" s="467"/>
      <c r="AQ365" s="467">
        <f t="shared" ref="AQ365:AQ368" si="233">+AE365</f>
        <v>39.130279125000001</v>
      </c>
      <c r="AR365" s="467">
        <f t="shared" ref="AR365:AR368" si="234">AP365*AQ365</f>
        <v>0</v>
      </c>
      <c r="AS365" s="467"/>
      <c r="AT365" s="467">
        <f t="shared" ref="AT365:AT368" si="235">+AH365</f>
        <v>33.540239249999999</v>
      </c>
      <c r="AU365" s="467">
        <f t="shared" ref="AU365:AU368" si="236">AS365*AT365</f>
        <v>0</v>
      </c>
      <c r="AV365" s="467"/>
      <c r="AW365" s="467"/>
      <c r="AX365" s="467"/>
      <c r="AY365" s="467"/>
      <c r="AZ365" s="467"/>
      <c r="BA365" s="467"/>
      <c r="BB365" s="467"/>
      <c r="BC365" s="467"/>
      <c r="BD365" s="467"/>
      <c r="BE365" s="467"/>
      <c r="BF365" s="467"/>
      <c r="BG365" s="467"/>
      <c r="BH365" s="467"/>
      <c r="BI365" s="467"/>
      <c r="BJ365" s="467"/>
      <c r="BK365" s="467"/>
      <c r="BL365" s="467"/>
      <c r="BM365" s="467"/>
      <c r="BN365" s="467"/>
      <c r="BO365" s="467">
        <f t="shared" ref="BO365:BO368" si="237">E365*50%</f>
        <v>69.875498437499999</v>
      </c>
      <c r="BP365" s="467">
        <f t="shared" ref="BP365:BP368" si="238">BN365*BO365</f>
        <v>0</v>
      </c>
      <c r="BQ365" s="467"/>
      <c r="BR365" s="467">
        <f t="shared" ref="BR365:BR368" si="239">E365*40%</f>
        <v>55.900398750000001</v>
      </c>
      <c r="BS365" s="467">
        <f t="shared" ref="BS365:BS368" si="240">BQ365*BR365</f>
        <v>0</v>
      </c>
      <c r="BT365" s="467"/>
      <c r="BU365" s="467">
        <f t="shared" ref="BU365:BU368" si="241">E365*35%</f>
        <v>48.912848906249998</v>
      </c>
      <c r="BV365" s="467">
        <f t="shared" ref="BV365:BV368" si="242">BT365*BU365</f>
        <v>0</v>
      </c>
      <c r="BW365" s="467"/>
      <c r="BX365" s="467">
        <f t="shared" ref="BX365:BX368" si="243">E365*30%</f>
        <v>41.925299062499995</v>
      </c>
      <c r="BY365" s="467">
        <f t="shared" ref="BY365:BY368" si="244">BW365*BX365</f>
        <v>0</v>
      </c>
      <c r="BZ365" s="467"/>
      <c r="CA365" s="467">
        <f t="shared" ref="CA365:CA368" si="245">+BO365</f>
        <v>69.875498437499999</v>
      </c>
      <c r="CB365" s="467">
        <f t="shared" ref="CB365:CB368" si="246">BZ365*CA365</f>
        <v>0</v>
      </c>
      <c r="CC365" s="467"/>
      <c r="CD365" s="467">
        <f t="shared" ref="CD365:CD368" si="247">+BR365</f>
        <v>55.900398750000001</v>
      </c>
      <c r="CE365" s="467">
        <f t="shared" ref="CE365:CE368" si="248">CC365*CD365</f>
        <v>0</v>
      </c>
      <c r="CF365" s="467"/>
      <c r="CG365" s="467">
        <f t="shared" ref="CG365:CG368" si="249">+BU365</f>
        <v>48.912848906249998</v>
      </c>
      <c r="CH365" s="467">
        <f t="shared" ref="CH365:CH368" si="250">CF365*CG365</f>
        <v>0</v>
      </c>
      <c r="CI365" s="467"/>
      <c r="CJ365" s="467">
        <f t="shared" ref="CJ365:CJ368" si="251">+BX365</f>
        <v>41.925299062499995</v>
      </c>
      <c r="CK365" s="467">
        <f t="shared" ref="CK365:CK368" si="252">CI365*CJ365</f>
        <v>0</v>
      </c>
      <c r="CL365" s="467">
        <f t="shared" ref="CL365:CL368" si="253">+H365+K365+N365+Z365+AC365+AF365+AI365+AX365+BA365+BD365+BP365+BS365+BV365+BY365</f>
        <v>0</v>
      </c>
      <c r="CM365" s="467">
        <f t="shared" ref="CM365:CM368" si="254">+Q365+T365+W365+AL365+AO365+AR365+AU365+BG365+BJ365+BM365+CB365+CE365+CH365+CK365</f>
        <v>0</v>
      </c>
      <c r="CN365" s="467">
        <f t="shared" ref="CN365:CN368" si="255">CL365*12+CM365*4</f>
        <v>0</v>
      </c>
      <c r="CO365" s="462"/>
      <c r="CP365" s="462"/>
      <c r="CQ365" s="457"/>
      <c r="CR365" s="457"/>
      <c r="CS365" s="457"/>
    </row>
    <row r="366" spans="1:97" s="458" customFormat="1" hidden="1">
      <c r="A366" s="469"/>
      <c r="B366" s="465" t="s">
        <v>361</v>
      </c>
      <c r="C366" s="466">
        <v>3.65</v>
      </c>
      <c r="D366" s="467">
        <f t="shared" si="219"/>
        <v>113.0395875</v>
      </c>
      <c r="E366" s="467">
        <f t="shared" si="220"/>
        <v>141.29948437499999</v>
      </c>
      <c r="F366" s="467"/>
      <c r="G366" s="467"/>
      <c r="H366" s="467"/>
      <c r="I366" s="467"/>
      <c r="J366" s="467"/>
      <c r="K366" s="467"/>
      <c r="L366" s="467"/>
      <c r="M366" s="467"/>
      <c r="N366" s="467"/>
      <c r="O366" s="467"/>
      <c r="P366" s="467"/>
      <c r="Q366" s="467"/>
      <c r="R366" s="467"/>
      <c r="S366" s="467"/>
      <c r="T366" s="467"/>
      <c r="U366" s="467"/>
      <c r="V366" s="467"/>
      <c r="W366" s="467"/>
      <c r="X366" s="467"/>
      <c r="Y366" s="467">
        <f t="shared" si="221"/>
        <v>56.519793749999998</v>
      </c>
      <c r="Z366" s="467">
        <f t="shared" si="222"/>
        <v>0</v>
      </c>
      <c r="AA366" s="467"/>
      <c r="AB366" s="467">
        <f t="shared" si="223"/>
        <v>45.215834999999998</v>
      </c>
      <c r="AC366" s="467">
        <f t="shared" si="224"/>
        <v>0</v>
      </c>
      <c r="AD366" s="467"/>
      <c r="AE366" s="467">
        <f t="shared" si="225"/>
        <v>39.563855624999995</v>
      </c>
      <c r="AF366" s="467">
        <f t="shared" si="226"/>
        <v>0</v>
      </c>
      <c r="AG366" s="467"/>
      <c r="AH366" s="467">
        <f t="shared" si="227"/>
        <v>33.911876249999999</v>
      </c>
      <c r="AI366" s="467">
        <f t="shared" si="228"/>
        <v>0</v>
      </c>
      <c r="AJ366" s="467"/>
      <c r="AK366" s="467">
        <f t="shared" si="229"/>
        <v>56.519793749999998</v>
      </c>
      <c r="AL366" s="467">
        <f t="shared" si="230"/>
        <v>0</v>
      </c>
      <c r="AM366" s="467"/>
      <c r="AN366" s="467">
        <f t="shared" si="231"/>
        <v>45.215834999999998</v>
      </c>
      <c r="AO366" s="467">
        <f t="shared" si="232"/>
        <v>0</v>
      </c>
      <c r="AP366" s="467"/>
      <c r="AQ366" s="467">
        <f t="shared" si="233"/>
        <v>39.563855624999995</v>
      </c>
      <c r="AR366" s="467">
        <f t="shared" si="234"/>
        <v>0</v>
      </c>
      <c r="AS366" s="467"/>
      <c r="AT366" s="467">
        <f t="shared" si="235"/>
        <v>33.911876249999999</v>
      </c>
      <c r="AU366" s="467">
        <f t="shared" si="236"/>
        <v>0</v>
      </c>
      <c r="AV366" s="467"/>
      <c r="AW366" s="467"/>
      <c r="AX366" s="467"/>
      <c r="AY366" s="467"/>
      <c r="AZ366" s="467"/>
      <c r="BA366" s="467"/>
      <c r="BB366" s="467"/>
      <c r="BC366" s="467"/>
      <c r="BD366" s="467"/>
      <c r="BE366" s="467"/>
      <c r="BF366" s="467"/>
      <c r="BG366" s="467"/>
      <c r="BH366" s="467"/>
      <c r="BI366" s="467"/>
      <c r="BJ366" s="467"/>
      <c r="BK366" s="467"/>
      <c r="BL366" s="467"/>
      <c r="BM366" s="467"/>
      <c r="BN366" s="467"/>
      <c r="BO366" s="467">
        <f t="shared" si="237"/>
        <v>70.649742187499996</v>
      </c>
      <c r="BP366" s="467">
        <f t="shared" si="238"/>
        <v>0</v>
      </c>
      <c r="BQ366" s="467"/>
      <c r="BR366" s="467">
        <f t="shared" si="239"/>
        <v>56.519793749999998</v>
      </c>
      <c r="BS366" s="467">
        <f t="shared" si="240"/>
        <v>0</v>
      </c>
      <c r="BT366" s="467"/>
      <c r="BU366" s="467">
        <f t="shared" si="241"/>
        <v>49.454819531249996</v>
      </c>
      <c r="BV366" s="467">
        <f t="shared" si="242"/>
        <v>0</v>
      </c>
      <c r="BW366" s="467"/>
      <c r="BX366" s="467">
        <f t="shared" si="243"/>
        <v>42.389845312499993</v>
      </c>
      <c r="BY366" s="467">
        <f t="shared" si="244"/>
        <v>0</v>
      </c>
      <c r="BZ366" s="467"/>
      <c r="CA366" s="467">
        <f t="shared" si="245"/>
        <v>70.649742187499996</v>
      </c>
      <c r="CB366" s="467">
        <f t="shared" si="246"/>
        <v>0</v>
      </c>
      <c r="CC366" s="467"/>
      <c r="CD366" s="467">
        <f t="shared" si="247"/>
        <v>56.519793749999998</v>
      </c>
      <c r="CE366" s="467">
        <f t="shared" si="248"/>
        <v>0</v>
      </c>
      <c r="CF366" s="467"/>
      <c r="CG366" s="467">
        <f t="shared" si="249"/>
        <v>49.454819531249996</v>
      </c>
      <c r="CH366" s="467">
        <f t="shared" si="250"/>
        <v>0</v>
      </c>
      <c r="CI366" s="467"/>
      <c r="CJ366" s="467">
        <f t="shared" si="251"/>
        <v>42.389845312499993</v>
      </c>
      <c r="CK366" s="467">
        <f t="shared" si="252"/>
        <v>0</v>
      </c>
      <c r="CL366" s="467">
        <f t="shared" si="253"/>
        <v>0</v>
      </c>
      <c r="CM366" s="467">
        <f t="shared" si="254"/>
        <v>0</v>
      </c>
      <c r="CN366" s="467">
        <f t="shared" si="255"/>
        <v>0</v>
      </c>
      <c r="CO366" s="462"/>
      <c r="CP366" s="462"/>
      <c r="CQ366" s="457"/>
      <c r="CR366" s="457"/>
      <c r="CS366" s="457"/>
    </row>
    <row r="367" spans="1:97" s="458" customFormat="1" hidden="1">
      <c r="A367" s="469"/>
      <c r="B367" s="465" t="s">
        <v>345</v>
      </c>
      <c r="C367" s="466">
        <v>3.69</v>
      </c>
      <c r="D367" s="467">
        <f t="shared" si="219"/>
        <v>114.2783775</v>
      </c>
      <c r="E367" s="467">
        <f t="shared" si="220"/>
        <v>142.84797187500001</v>
      </c>
      <c r="F367" s="467"/>
      <c r="G367" s="467"/>
      <c r="H367" s="467"/>
      <c r="I367" s="467"/>
      <c r="J367" s="467"/>
      <c r="K367" s="467"/>
      <c r="L367" s="467"/>
      <c r="M367" s="467"/>
      <c r="N367" s="467"/>
      <c r="O367" s="467"/>
      <c r="P367" s="467"/>
      <c r="Q367" s="467"/>
      <c r="R367" s="467"/>
      <c r="S367" s="467"/>
      <c r="T367" s="467"/>
      <c r="U367" s="467"/>
      <c r="V367" s="467"/>
      <c r="W367" s="467"/>
      <c r="X367" s="467"/>
      <c r="Y367" s="467">
        <f t="shared" si="221"/>
        <v>57.139188750000002</v>
      </c>
      <c r="Z367" s="467">
        <f t="shared" si="222"/>
        <v>0</v>
      </c>
      <c r="AA367" s="467"/>
      <c r="AB367" s="467">
        <f t="shared" si="223"/>
        <v>45.711351000000008</v>
      </c>
      <c r="AC367" s="467">
        <f t="shared" si="224"/>
        <v>0</v>
      </c>
      <c r="AD367" s="467"/>
      <c r="AE367" s="467">
        <f t="shared" si="225"/>
        <v>39.997432124999996</v>
      </c>
      <c r="AF367" s="467">
        <f t="shared" si="226"/>
        <v>0</v>
      </c>
      <c r="AG367" s="467"/>
      <c r="AH367" s="467">
        <f t="shared" si="227"/>
        <v>34.283513249999999</v>
      </c>
      <c r="AI367" s="467">
        <f t="shared" si="228"/>
        <v>0</v>
      </c>
      <c r="AJ367" s="467"/>
      <c r="AK367" s="467">
        <f t="shared" si="229"/>
        <v>57.139188750000002</v>
      </c>
      <c r="AL367" s="467">
        <f t="shared" si="230"/>
        <v>0</v>
      </c>
      <c r="AM367" s="467"/>
      <c r="AN367" s="467">
        <f t="shared" si="231"/>
        <v>45.711351000000008</v>
      </c>
      <c r="AO367" s="467">
        <f t="shared" si="232"/>
        <v>0</v>
      </c>
      <c r="AP367" s="467"/>
      <c r="AQ367" s="467">
        <f t="shared" si="233"/>
        <v>39.997432124999996</v>
      </c>
      <c r="AR367" s="467">
        <f t="shared" si="234"/>
        <v>0</v>
      </c>
      <c r="AS367" s="467"/>
      <c r="AT367" s="467">
        <f t="shared" si="235"/>
        <v>34.283513249999999</v>
      </c>
      <c r="AU367" s="467">
        <f t="shared" si="236"/>
        <v>0</v>
      </c>
      <c r="AV367" s="467"/>
      <c r="AW367" s="467"/>
      <c r="AX367" s="467"/>
      <c r="AY367" s="467"/>
      <c r="AZ367" s="467"/>
      <c r="BA367" s="467"/>
      <c r="BB367" s="467"/>
      <c r="BC367" s="467"/>
      <c r="BD367" s="467"/>
      <c r="BE367" s="467"/>
      <c r="BF367" s="467"/>
      <c r="BG367" s="467"/>
      <c r="BH367" s="467"/>
      <c r="BI367" s="467"/>
      <c r="BJ367" s="467"/>
      <c r="BK367" s="467"/>
      <c r="BL367" s="467"/>
      <c r="BM367" s="467"/>
      <c r="BN367" s="467"/>
      <c r="BO367" s="467">
        <f t="shared" si="237"/>
        <v>71.423985937500007</v>
      </c>
      <c r="BP367" s="467">
        <f t="shared" si="238"/>
        <v>0</v>
      </c>
      <c r="BQ367" s="467"/>
      <c r="BR367" s="467">
        <f t="shared" si="239"/>
        <v>57.13918875000001</v>
      </c>
      <c r="BS367" s="467">
        <f t="shared" si="240"/>
        <v>0</v>
      </c>
      <c r="BT367" s="467"/>
      <c r="BU367" s="467">
        <f t="shared" si="241"/>
        <v>49.99679015625</v>
      </c>
      <c r="BV367" s="467">
        <f t="shared" si="242"/>
        <v>0</v>
      </c>
      <c r="BW367" s="467"/>
      <c r="BX367" s="467">
        <f t="shared" si="243"/>
        <v>42.854391562500005</v>
      </c>
      <c r="BY367" s="467">
        <f t="shared" si="244"/>
        <v>0</v>
      </c>
      <c r="BZ367" s="467"/>
      <c r="CA367" s="467">
        <f t="shared" si="245"/>
        <v>71.423985937500007</v>
      </c>
      <c r="CB367" s="467">
        <f t="shared" si="246"/>
        <v>0</v>
      </c>
      <c r="CC367" s="467"/>
      <c r="CD367" s="467">
        <f t="shared" si="247"/>
        <v>57.13918875000001</v>
      </c>
      <c r="CE367" s="467">
        <f t="shared" si="248"/>
        <v>0</v>
      </c>
      <c r="CF367" s="467"/>
      <c r="CG367" s="467">
        <f t="shared" si="249"/>
        <v>49.99679015625</v>
      </c>
      <c r="CH367" s="467">
        <f t="shared" si="250"/>
        <v>0</v>
      </c>
      <c r="CI367" s="467"/>
      <c r="CJ367" s="467">
        <f t="shared" si="251"/>
        <v>42.854391562500005</v>
      </c>
      <c r="CK367" s="467">
        <f t="shared" si="252"/>
        <v>0</v>
      </c>
      <c r="CL367" s="467">
        <f>+H367+K367+N367+Z367+AC367+AF367+AI367+AX367+BA367+BD367+BP367+BS367+BV367+BY367</f>
        <v>0</v>
      </c>
      <c r="CM367" s="467">
        <f>+Q367+T367+W367+AL367+AO367+AR367+AU367+BG367+BJ367+BM367+CB367+CE367+CH367+CK367</f>
        <v>0</v>
      </c>
      <c r="CN367" s="467">
        <f t="shared" si="255"/>
        <v>0</v>
      </c>
      <c r="CO367" s="462"/>
      <c r="CP367" s="462"/>
      <c r="CQ367" s="457"/>
      <c r="CR367" s="457"/>
      <c r="CS367" s="457"/>
    </row>
    <row r="368" spans="1:97" s="458" customFormat="1" hidden="1">
      <c r="A368" s="480"/>
      <c r="B368" s="465" t="s">
        <v>362</v>
      </c>
      <c r="C368" s="466">
        <v>3.73</v>
      </c>
      <c r="D368" s="467">
        <f t="shared" si="219"/>
        <v>115.5171675</v>
      </c>
      <c r="E368" s="467">
        <f t="shared" si="220"/>
        <v>144.39645937500001</v>
      </c>
      <c r="F368" s="467"/>
      <c r="G368" s="467"/>
      <c r="H368" s="467"/>
      <c r="I368" s="467"/>
      <c r="J368" s="467"/>
      <c r="K368" s="467"/>
      <c r="L368" s="467"/>
      <c r="M368" s="467"/>
      <c r="N368" s="467"/>
      <c r="O368" s="467"/>
      <c r="P368" s="467"/>
      <c r="Q368" s="467"/>
      <c r="R368" s="467"/>
      <c r="S368" s="467"/>
      <c r="T368" s="467"/>
      <c r="U368" s="467"/>
      <c r="V368" s="467"/>
      <c r="W368" s="467"/>
      <c r="X368" s="467"/>
      <c r="Y368" s="467">
        <f t="shared" si="221"/>
        <v>57.75858375</v>
      </c>
      <c r="Z368" s="467">
        <f t="shared" si="222"/>
        <v>0</v>
      </c>
      <c r="AA368" s="467"/>
      <c r="AB368" s="467">
        <f t="shared" si="223"/>
        <v>46.206867000000003</v>
      </c>
      <c r="AC368" s="467">
        <f t="shared" si="224"/>
        <v>0</v>
      </c>
      <c r="AD368" s="467"/>
      <c r="AE368" s="467">
        <f t="shared" si="225"/>
        <v>40.431008624999997</v>
      </c>
      <c r="AF368" s="467">
        <f t="shared" si="226"/>
        <v>0</v>
      </c>
      <c r="AG368" s="467"/>
      <c r="AH368" s="467">
        <f t="shared" si="227"/>
        <v>34.655150249999998</v>
      </c>
      <c r="AI368" s="467">
        <f t="shared" si="228"/>
        <v>0</v>
      </c>
      <c r="AJ368" s="467"/>
      <c r="AK368" s="467">
        <f t="shared" si="229"/>
        <v>57.75858375</v>
      </c>
      <c r="AL368" s="467">
        <f t="shared" si="230"/>
        <v>0</v>
      </c>
      <c r="AM368" s="467"/>
      <c r="AN368" s="467">
        <f t="shared" si="231"/>
        <v>46.206867000000003</v>
      </c>
      <c r="AO368" s="467">
        <f t="shared" si="232"/>
        <v>0</v>
      </c>
      <c r="AP368" s="467"/>
      <c r="AQ368" s="467">
        <f t="shared" si="233"/>
        <v>40.431008624999997</v>
      </c>
      <c r="AR368" s="467">
        <f t="shared" si="234"/>
        <v>0</v>
      </c>
      <c r="AS368" s="467"/>
      <c r="AT368" s="467">
        <f t="shared" si="235"/>
        <v>34.655150249999998</v>
      </c>
      <c r="AU368" s="467">
        <f t="shared" si="236"/>
        <v>0</v>
      </c>
      <c r="AV368" s="467"/>
      <c r="AW368" s="467"/>
      <c r="AX368" s="467"/>
      <c r="AY368" s="467"/>
      <c r="AZ368" s="467"/>
      <c r="BA368" s="467"/>
      <c r="BB368" s="467"/>
      <c r="BC368" s="467"/>
      <c r="BD368" s="467"/>
      <c r="BE368" s="467"/>
      <c r="BF368" s="467"/>
      <c r="BG368" s="467"/>
      <c r="BH368" s="467"/>
      <c r="BI368" s="467"/>
      <c r="BJ368" s="467"/>
      <c r="BK368" s="467"/>
      <c r="BL368" s="467"/>
      <c r="BM368" s="467"/>
      <c r="BN368" s="467"/>
      <c r="BO368" s="467">
        <f t="shared" si="237"/>
        <v>72.198229687500003</v>
      </c>
      <c r="BP368" s="467">
        <f t="shared" si="238"/>
        <v>0</v>
      </c>
      <c r="BQ368" s="467"/>
      <c r="BR368" s="467">
        <f t="shared" si="239"/>
        <v>57.758583750000007</v>
      </c>
      <c r="BS368" s="467">
        <f t="shared" si="240"/>
        <v>0</v>
      </c>
      <c r="BT368" s="467"/>
      <c r="BU368" s="467">
        <f t="shared" si="241"/>
        <v>50.538760781249998</v>
      </c>
      <c r="BV368" s="467">
        <f t="shared" si="242"/>
        <v>0</v>
      </c>
      <c r="BW368" s="467"/>
      <c r="BX368" s="467">
        <f t="shared" si="243"/>
        <v>43.318937812500003</v>
      </c>
      <c r="BY368" s="467">
        <f t="shared" si="244"/>
        <v>0</v>
      </c>
      <c r="BZ368" s="467"/>
      <c r="CA368" s="467">
        <f t="shared" si="245"/>
        <v>72.198229687500003</v>
      </c>
      <c r="CB368" s="467">
        <f t="shared" si="246"/>
        <v>0</v>
      </c>
      <c r="CC368" s="467"/>
      <c r="CD368" s="467">
        <f t="shared" si="247"/>
        <v>57.758583750000007</v>
      </c>
      <c r="CE368" s="467">
        <f t="shared" si="248"/>
        <v>0</v>
      </c>
      <c r="CF368" s="467"/>
      <c r="CG368" s="467">
        <f t="shared" si="249"/>
        <v>50.538760781249998</v>
      </c>
      <c r="CH368" s="467">
        <f t="shared" si="250"/>
        <v>0</v>
      </c>
      <c r="CI368" s="467"/>
      <c r="CJ368" s="467">
        <f t="shared" si="251"/>
        <v>43.318937812500003</v>
      </c>
      <c r="CK368" s="467">
        <f t="shared" si="252"/>
        <v>0</v>
      </c>
      <c r="CL368" s="467">
        <f t="shared" si="253"/>
        <v>0</v>
      </c>
      <c r="CM368" s="467">
        <f t="shared" si="254"/>
        <v>0</v>
      </c>
      <c r="CN368" s="467">
        <f t="shared" si="255"/>
        <v>0</v>
      </c>
      <c r="CO368" s="462"/>
      <c r="CP368" s="462"/>
      <c r="CQ368" s="457"/>
      <c r="CR368" s="457"/>
      <c r="CS368" s="457"/>
    </row>
    <row r="369" spans="1:97" s="483" customFormat="1" hidden="1">
      <c r="A369" s="570" t="s">
        <v>376</v>
      </c>
      <c r="B369" s="571"/>
      <c r="C369" s="482"/>
      <c r="D369" s="482"/>
      <c r="E369" s="482"/>
      <c r="F369" s="478">
        <f>SUM(F237:F368)</f>
        <v>0</v>
      </c>
      <c r="G369" s="478"/>
      <c r="H369" s="478">
        <f t="shared" ref="H369:CH369" si="256">SUM(H237:H368)</f>
        <v>0</v>
      </c>
      <c r="I369" s="478">
        <f>SUM(I237:I368)</f>
        <v>0</v>
      </c>
      <c r="J369" s="478"/>
      <c r="K369" s="478">
        <f t="shared" si="256"/>
        <v>0</v>
      </c>
      <c r="L369" s="478">
        <f>SUM(L237:L368)</f>
        <v>0</v>
      </c>
      <c r="M369" s="478"/>
      <c r="N369" s="478">
        <f t="shared" si="256"/>
        <v>0</v>
      </c>
      <c r="O369" s="478">
        <f>SUM(O237:O368)</f>
        <v>0</v>
      </c>
      <c r="P369" s="478"/>
      <c r="Q369" s="478">
        <f t="shared" ref="Q369" si="257">SUM(Q237:Q368)</f>
        <v>0</v>
      </c>
      <c r="R369" s="478">
        <f>SUM(R237:R368)</f>
        <v>0</v>
      </c>
      <c r="S369" s="478"/>
      <c r="T369" s="478">
        <f t="shared" ref="T369" si="258">SUM(T237:T368)</f>
        <v>0</v>
      </c>
      <c r="U369" s="478">
        <f>SUM(U237:U368)</f>
        <v>0</v>
      </c>
      <c r="V369" s="478"/>
      <c r="W369" s="478">
        <f t="shared" ref="W369" si="259">SUM(W237:W368)</f>
        <v>0</v>
      </c>
      <c r="X369" s="478">
        <f>SUM(X237:X368)</f>
        <v>0</v>
      </c>
      <c r="Y369" s="478"/>
      <c r="Z369" s="478">
        <f t="shared" si="256"/>
        <v>0</v>
      </c>
      <c r="AA369" s="478">
        <f>SUM(AA237:AA368)</f>
        <v>0</v>
      </c>
      <c r="AB369" s="478"/>
      <c r="AC369" s="478">
        <f t="shared" si="256"/>
        <v>0</v>
      </c>
      <c r="AD369" s="478">
        <f>SUM(AD237:AD368)</f>
        <v>0</v>
      </c>
      <c r="AE369" s="478"/>
      <c r="AF369" s="478">
        <f t="shared" si="256"/>
        <v>0</v>
      </c>
      <c r="AG369" s="478">
        <f>SUM(AG237:AG368)</f>
        <v>0</v>
      </c>
      <c r="AH369" s="478"/>
      <c r="AI369" s="478">
        <f t="shared" si="256"/>
        <v>0</v>
      </c>
      <c r="AJ369" s="478">
        <f>SUM(AJ237:AJ368)</f>
        <v>0</v>
      </c>
      <c r="AK369" s="478"/>
      <c r="AL369" s="478">
        <f t="shared" si="256"/>
        <v>0</v>
      </c>
      <c r="AM369" s="478">
        <f>SUM(AM237:AM368)</f>
        <v>0</v>
      </c>
      <c r="AN369" s="478"/>
      <c r="AO369" s="478">
        <f t="shared" si="256"/>
        <v>0</v>
      </c>
      <c r="AP369" s="478">
        <f>SUM(AP237:AP368)</f>
        <v>0</v>
      </c>
      <c r="AQ369" s="478"/>
      <c r="AR369" s="478">
        <f t="shared" si="256"/>
        <v>0</v>
      </c>
      <c r="AS369" s="478">
        <f>SUM(AS237:AS368)</f>
        <v>0</v>
      </c>
      <c r="AT369" s="478"/>
      <c r="AU369" s="478">
        <f t="shared" si="256"/>
        <v>0</v>
      </c>
      <c r="AV369" s="478">
        <f>SUM(AV237:AV368)</f>
        <v>0</v>
      </c>
      <c r="AW369" s="478"/>
      <c r="AX369" s="478">
        <f t="shared" si="256"/>
        <v>0</v>
      </c>
      <c r="AY369" s="478">
        <f>SUM(AY237:AY368)</f>
        <v>0</v>
      </c>
      <c r="AZ369" s="478"/>
      <c r="BA369" s="478">
        <f t="shared" si="256"/>
        <v>0</v>
      </c>
      <c r="BB369" s="478">
        <f>SUM(BB237:BB368)</f>
        <v>0</v>
      </c>
      <c r="BC369" s="478"/>
      <c r="BD369" s="478">
        <f t="shared" si="256"/>
        <v>0</v>
      </c>
      <c r="BE369" s="478">
        <f>SUM(BE237:BE368)</f>
        <v>0</v>
      </c>
      <c r="BF369" s="478"/>
      <c r="BG369" s="478">
        <f t="shared" ref="BG369" si="260">SUM(BG237:BG368)</f>
        <v>0</v>
      </c>
      <c r="BH369" s="478">
        <f>SUM(BH237:BH368)</f>
        <v>0</v>
      </c>
      <c r="BI369" s="478"/>
      <c r="BJ369" s="478">
        <f t="shared" ref="BJ369" si="261">SUM(BJ237:BJ368)</f>
        <v>0</v>
      </c>
      <c r="BK369" s="478">
        <f>SUM(BK237:BK368)</f>
        <v>0</v>
      </c>
      <c r="BL369" s="478"/>
      <c r="BM369" s="478">
        <f t="shared" ref="BM369" si="262">SUM(BM237:BM368)</f>
        <v>0</v>
      </c>
      <c r="BN369" s="478">
        <f>SUM(BN237:BN368)</f>
        <v>0</v>
      </c>
      <c r="BO369" s="478"/>
      <c r="BP369" s="478">
        <f t="shared" si="256"/>
        <v>0</v>
      </c>
      <c r="BQ369" s="478">
        <f>SUM(BQ237:BQ368)</f>
        <v>0</v>
      </c>
      <c r="BR369" s="478"/>
      <c r="BS369" s="478">
        <f t="shared" si="256"/>
        <v>0</v>
      </c>
      <c r="BT369" s="478">
        <f>SUM(BT237:BT368)</f>
        <v>0</v>
      </c>
      <c r="BU369" s="478"/>
      <c r="BV369" s="478">
        <f t="shared" si="256"/>
        <v>0</v>
      </c>
      <c r="BW369" s="478">
        <f>SUM(BW237:BW368)</f>
        <v>0</v>
      </c>
      <c r="BX369" s="478"/>
      <c r="BY369" s="478">
        <f t="shared" si="256"/>
        <v>0</v>
      </c>
      <c r="BZ369" s="478">
        <f>SUM(BZ237:BZ368)</f>
        <v>0</v>
      </c>
      <c r="CA369" s="478"/>
      <c r="CB369" s="478">
        <f t="shared" si="256"/>
        <v>0</v>
      </c>
      <c r="CC369" s="478">
        <f>SUM(CC237:CC368)</f>
        <v>0</v>
      </c>
      <c r="CD369" s="478"/>
      <c r="CE369" s="478">
        <f t="shared" si="256"/>
        <v>0</v>
      </c>
      <c r="CF369" s="478">
        <f>SUM(CF237:CF368)</f>
        <v>0</v>
      </c>
      <c r="CG369" s="478"/>
      <c r="CH369" s="478">
        <f t="shared" si="256"/>
        <v>0</v>
      </c>
      <c r="CI369" s="478">
        <f>SUM(CI237:CI368)</f>
        <v>0</v>
      </c>
      <c r="CJ369" s="478"/>
      <c r="CK369" s="478">
        <f t="shared" ref="CK369:CN369" si="263">SUM(CK237:CK368)</f>
        <v>0</v>
      </c>
      <c r="CL369" s="478">
        <f t="shared" si="263"/>
        <v>0</v>
      </c>
      <c r="CM369" s="478">
        <f>SUM(CM237:CM368)</f>
        <v>0</v>
      </c>
      <c r="CN369" s="478">
        <f t="shared" si="263"/>
        <v>0</v>
      </c>
      <c r="CO369" s="462"/>
      <c r="CP369" s="462"/>
      <c r="CQ369" s="457"/>
      <c r="CR369" s="457"/>
      <c r="CS369" s="457"/>
    </row>
    <row r="370" spans="1:97" s="488" customFormat="1" ht="21">
      <c r="A370" s="562" t="s">
        <v>97</v>
      </c>
      <c r="B370" s="563"/>
      <c r="C370" s="484"/>
      <c r="D370" s="484"/>
      <c r="E370" s="484"/>
      <c r="F370" s="477">
        <f>F180+F236+F369</f>
        <v>1</v>
      </c>
      <c r="G370" s="477"/>
      <c r="H370" s="477">
        <f t="shared" ref="H370:CH370" si="264">H180+H236+H369</f>
        <v>203.5155</v>
      </c>
      <c r="I370" s="477">
        <f>I180+I236+I369</f>
        <v>0</v>
      </c>
      <c r="J370" s="477"/>
      <c r="K370" s="477">
        <f t="shared" si="264"/>
        <v>0</v>
      </c>
      <c r="L370" s="477">
        <f>L180+L236+L369</f>
        <v>0</v>
      </c>
      <c r="M370" s="477"/>
      <c r="N370" s="477">
        <f t="shared" si="264"/>
        <v>0</v>
      </c>
      <c r="O370" s="477">
        <f>O180+O236+O369</f>
        <v>0</v>
      </c>
      <c r="P370" s="477"/>
      <c r="Q370" s="477">
        <f t="shared" ref="Q370" si="265">Q180+Q236+Q369</f>
        <v>0</v>
      </c>
      <c r="R370" s="477">
        <f>R180+R236+R369</f>
        <v>0</v>
      </c>
      <c r="S370" s="477"/>
      <c r="T370" s="477">
        <f t="shared" ref="T370" si="266">T180+T236+T369</f>
        <v>0</v>
      </c>
      <c r="U370" s="477">
        <f>U180+U236+U369</f>
        <v>0</v>
      </c>
      <c r="V370" s="477"/>
      <c r="W370" s="477">
        <f t="shared" ref="W370" si="267">W180+W236+W369</f>
        <v>0</v>
      </c>
      <c r="X370" s="477">
        <f>X180+X236+X369</f>
        <v>2</v>
      </c>
      <c r="Y370" s="477"/>
      <c r="Z370" s="477">
        <f t="shared" si="264"/>
        <v>172.36877999999999</v>
      </c>
      <c r="AA370" s="477">
        <f>AA180+AA236+AA369</f>
        <v>4</v>
      </c>
      <c r="AB370" s="477"/>
      <c r="AC370" s="477">
        <f t="shared" si="264"/>
        <v>266.16288000000003</v>
      </c>
      <c r="AD370" s="477">
        <f>AD180+AD236+AD369</f>
        <v>1</v>
      </c>
      <c r="AE370" s="477"/>
      <c r="AF370" s="477">
        <f t="shared" si="264"/>
        <v>61.567862999999988</v>
      </c>
      <c r="AG370" s="477">
        <f>AG180+AG236+AG369</f>
        <v>4</v>
      </c>
      <c r="AH370" s="477"/>
      <c r="AI370" s="477">
        <f t="shared" si="264"/>
        <v>202.38289199999997</v>
      </c>
      <c r="AJ370" s="477">
        <f>AJ180+AJ236+AJ369</f>
        <v>0</v>
      </c>
      <c r="AK370" s="477"/>
      <c r="AL370" s="477">
        <f t="shared" si="264"/>
        <v>0</v>
      </c>
      <c r="AM370" s="477">
        <f>AM180+AM236+AM369</f>
        <v>0</v>
      </c>
      <c r="AN370" s="477"/>
      <c r="AO370" s="477">
        <f t="shared" si="264"/>
        <v>0</v>
      </c>
      <c r="AP370" s="477">
        <f>AP180+AP236+AP369</f>
        <v>0</v>
      </c>
      <c r="AQ370" s="477"/>
      <c r="AR370" s="477">
        <f t="shared" si="264"/>
        <v>0</v>
      </c>
      <c r="AS370" s="477">
        <f>AS180+AS236+AS369</f>
        <v>0</v>
      </c>
      <c r="AT370" s="477"/>
      <c r="AU370" s="477">
        <f>AU180+AU236+AU369</f>
        <v>0</v>
      </c>
      <c r="AV370" s="477">
        <f>AV180+AV236+AV369</f>
        <v>0</v>
      </c>
      <c r="AW370" s="477"/>
      <c r="AX370" s="477">
        <f t="shared" si="264"/>
        <v>0</v>
      </c>
      <c r="AY370" s="477">
        <f>AY180+AY236+AY369</f>
        <v>0</v>
      </c>
      <c r="AZ370" s="477"/>
      <c r="BA370" s="477">
        <f t="shared" si="264"/>
        <v>0</v>
      </c>
      <c r="BB370" s="477">
        <f>BB180+BB236+BB369</f>
        <v>0</v>
      </c>
      <c r="BC370" s="477"/>
      <c r="BD370" s="477">
        <f t="shared" si="264"/>
        <v>0</v>
      </c>
      <c r="BE370" s="477">
        <f>BE180+BE236+BE369</f>
        <v>0</v>
      </c>
      <c r="BF370" s="477"/>
      <c r="BG370" s="477">
        <f t="shared" ref="BG370" si="268">BG180+BG236+BG369</f>
        <v>0</v>
      </c>
      <c r="BH370" s="477">
        <f>BH180+BH236+BH369</f>
        <v>0</v>
      </c>
      <c r="BI370" s="477"/>
      <c r="BJ370" s="477">
        <f t="shared" ref="BJ370" si="269">BJ180+BJ236+BJ369</f>
        <v>0</v>
      </c>
      <c r="BK370" s="477">
        <f>BK180+BK236+BK369</f>
        <v>0</v>
      </c>
      <c r="BL370" s="477"/>
      <c r="BM370" s="477">
        <f t="shared" ref="BM370" si="270">BM180+BM236+BM369</f>
        <v>0</v>
      </c>
      <c r="BN370" s="477">
        <f>BN180+BN236+BN369</f>
        <v>0</v>
      </c>
      <c r="BO370" s="477"/>
      <c r="BP370" s="477">
        <f t="shared" si="264"/>
        <v>0</v>
      </c>
      <c r="BQ370" s="477">
        <f>BQ180+BQ236+BQ369</f>
        <v>0</v>
      </c>
      <c r="BR370" s="477"/>
      <c r="BS370" s="477">
        <f t="shared" si="264"/>
        <v>0</v>
      </c>
      <c r="BT370" s="477">
        <f>BT180+BT236+BT369</f>
        <v>0</v>
      </c>
      <c r="BU370" s="477"/>
      <c r="BV370" s="477">
        <f t="shared" si="264"/>
        <v>0</v>
      </c>
      <c r="BW370" s="477">
        <f>BW180+BW236+BW369</f>
        <v>0</v>
      </c>
      <c r="BX370" s="477"/>
      <c r="BY370" s="477">
        <f t="shared" si="264"/>
        <v>0</v>
      </c>
      <c r="BZ370" s="477">
        <f>BZ180+BZ236+BZ369</f>
        <v>0</v>
      </c>
      <c r="CA370" s="477"/>
      <c r="CB370" s="477">
        <f t="shared" si="264"/>
        <v>0</v>
      </c>
      <c r="CC370" s="477">
        <f>CC180+CC236+CC369</f>
        <v>0</v>
      </c>
      <c r="CD370" s="477"/>
      <c r="CE370" s="477">
        <f t="shared" si="264"/>
        <v>0</v>
      </c>
      <c r="CF370" s="477">
        <f>CF180+CF236+CF369</f>
        <v>0</v>
      </c>
      <c r="CG370" s="477"/>
      <c r="CH370" s="477">
        <f t="shared" si="264"/>
        <v>0</v>
      </c>
      <c r="CI370" s="477">
        <f>CI180+CI236+CI369</f>
        <v>0</v>
      </c>
      <c r="CJ370" s="477"/>
      <c r="CK370" s="477">
        <f t="shared" ref="CK370:CN370" si="271">CK180+CK236+CK369</f>
        <v>0</v>
      </c>
      <c r="CL370" s="477">
        <f>CL180+CL236+CL369</f>
        <v>905.99791499999992</v>
      </c>
      <c r="CM370" s="477">
        <f t="shared" si="271"/>
        <v>0</v>
      </c>
      <c r="CN370" s="477">
        <f t="shared" si="271"/>
        <v>10871.974980000001</v>
      </c>
      <c r="CO370" s="485"/>
      <c r="CP370" s="486"/>
      <c r="CQ370" s="487"/>
      <c r="CR370" s="487"/>
      <c r="CS370" s="487"/>
    </row>
    <row r="371" spans="1:97" s="493" customFormat="1">
      <c r="A371" s="489"/>
      <c r="B371" s="489"/>
      <c r="C371" s="489"/>
      <c r="D371" s="489"/>
      <c r="E371" s="489"/>
      <c r="F371" s="489"/>
      <c r="G371" s="489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  <c r="T371" s="489"/>
      <c r="U371" s="489"/>
      <c r="V371" s="489"/>
      <c r="W371" s="489"/>
      <c r="X371" s="489"/>
      <c r="Y371" s="489"/>
      <c r="Z371" s="489"/>
      <c r="AA371" s="489"/>
      <c r="AB371" s="489"/>
      <c r="AC371" s="489"/>
      <c r="AD371" s="489"/>
      <c r="AE371" s="489"/>
      <c r="AF371" s="489"/>
      <c r="AG371" s="489"/>
      <c r="AH371" s="489"/>
      <c r="AI371" s="489"/>
      <c r="AJ371" s="489"/>
      <c r="AK371" s="490"/>
      <c r="AL371" s="490"/>
      <c r="AM371" s="489"/>
      <c r="AN371" s="490"/>
      <c r="AO371" s="490"/>
      <c r="AP371" s="489"/>
      <c r="AQ371" s="490"/>
      <c r="AR371" s="490"/>
      <c r="AS371" s="489"/>
      <c r="AT371" s="490"/>
      <c r="AU371" s="490"/>
      <c r="AV371" s="490"/>
      <c r="AW371" s="490"/>
      <c r="AX371" s="490"/>
      <c r="AY371" s="490"/>
      <c r="AZ371" s="490"/>
      <c r="BA371" s="490"/>
      <c r="BB371" s="490"/>
      <c r="BC371" s="490"/>
      <c r="BD371" s="490"/>
      <c r="BE371" s="490"/>
      <c r="BF371" s="490"/>
      <c r="BG371" s="490"/>
      <c r="BH371" s="490"/>
      <c r="BI371" s="490"/>
      <c r="BJ371" s="490"/>
      <c r="BK371" s="490"/>
      <c r="BL371" s="490"/>
      <c r="BM371" s="490"/>
      <c r="BN371" s="490"/>
      <c r="BO371" s="490"/>
      <c r="BP371" s="490"/>
      <c r="BQ371" s="490"/>
      <c r="BR371" s="490"/>
      <c r="BS371" s="490"/>
      <c r="BT371" s="490"/>
      <c r="BU371" s="490"/>
      <c r="BV371" s="490"/>
      <c r="BW371" s="490"/>
      <c r="BX371" s="490"/>
      <c r="BY371" s="490"/>
      <c r="BZ371" s="489"/>
      <c r="CA371" s="490"/>
      <c r="CB371" s="490"/>
      <c r="CC371" s="489"/>
      <c r="CD371" s="490"/>
      <c r="CE371" s="490"/>
      <c r="CF371" s="489"/>
      <c r="CG371" s="490"/>
      <c r="CH371" s="490"/>
      <c r="CI371" s="489"/>
      <c r="CJ371" s="490"/>
      <c r="CK371" s="490"/>
      <c r="CL371" s="490"/>
      <c r="CM371" s="490"/>
      <c r="CN371" s="489"/>
      <c r="CO371" s="491"/>
      <c r="CP371" s="491"/>
      <c r="CQ371" s="492"/>
      <c r="CR371" s="492"/>
      <c r="CS371" s="492"/>
    </row>
    <row r="372" spans="1:97" s="493" customFormat="1">
      <c r="A372" s="489"/>
      <c r="B372" s="489"/>
      <c r="C372" s="489"/>
      <c r="D372" s="489"/>
      <c r="E372" s="444" t="s">
        <v>2</v>
      </c>
      <c r="F372" s="406"/>
      <c r="G372" s="406"/>
      <c r="H372" s="406"/>
      <c r="I372" s="406" t="s">
        <v>378</v>
      </c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  <c r="T372" s="489"/>
      <c r="U372" s="489"/>
      <c r="V372" s="489"/>
      <c r="W372" s="489"/>
      <c r="X372" s="489"/>
      <c r="Y372" s="489"/>
      <c r="Z372" s="489"/>
      <c r="AA372" s="489"/>
      <c r="AB372" s="489"/>
      <c r="AC372" s="489"/>
      <c r="AD372" s="489"/>
      <c r="AE372" s="489"/>
      <c r="AF372" s="489"/>
      <c r="AG372" s="489"/>
      <c r="AH372" s="489"/>
      <c r="AI372" s="489"/>
      <c r="AJ372" s="489"/>
      <c r="AK372" s="490"/>
      <c r="AL372" s="490"/>
      <c r="AM372" s="489"/>
      <c r="AN372" s="490"/>
      <c r="AO372" s="490"/>
      <c r="AP372" s="489"/>
      <c r="AQ372" s="490"/>
      <c r="AR372" s="490"/>
      <c r="AS372" s="489"/>
      <c r="AT372" s="490"/>
      <c r="AU372" s="490"/>
      <c r="AV372" s="490"/>
      <c r="AW372" s="490"/>
      <c r="AX372" s="490"/>
      <c r="AY372" s="490"/>
      <c r="AZ372" s="490"/>
      <c r="BA372" s="490"/>
      <c r="BB372" s="490"/>
      <c r="BC372" s="490"/>
      <c r="BD372" s="490"/>
      <c r="BE372" s="490"/>
      <c r="BF372" s="490"/>
      <c r="BG372" s="490"/>
      <c r="BH372" s="490"/>
      <c r="BI372" s="490"/>
      <c r="BJ372" s="490"/>
      <c r="BK372" s="490"/>
      <c r="BL372" s="490"/>
      <c r="BM372" s="490"/>
      <c r="BN372" s="490"/>
      <c r="BO372" s="490"/>
      <c r="BP372" s="490"/>
      <c r="BQ372" s="490"/>
      <c r="BR372" s="490"/>
      <c r="BS372" s="490"/>
      <c r="BT372" s="490"/>
      <c r="BU372" s="490"/>
      <c r="BV372" s="490"/>
      <c r="BW372" s="490"/>
      <c r="BX372" s="490"/>
      <c r="BY372" s="490"/>
      <c r="BZ372" s="489"/>
      <c r="CA372" s="490"/>
      <c r="CB372" s="490"/>
      <c r="CC372" s="489"/>
      <c r="CD372" s="490"/>
      <c r="CE372" s="490"/>
      <c r="CF372" s="489"/>
      <c r="CG372" s="490"/>
      <c r="CH372" s="490"/>
      <c r="CI372" s="489"/>
      <c r="CJ372" s="490"/>
      <c r="CK372" s="490"/>
      <c r="CL372" s="490"/>
      <c r="CM372" s="490"/>
      <c r="CN372" s="489"/>
      <c r="CO372" s="491"/>
      <c r="CP372" s="491"/>
      <c r="CQ372" s="492"/>
      <c r="CR372" s="492"/>
      <c r="CS372" s="492"/>
    </row>
    <row r="373" spans="1:97" s="493" customFormat="1">
      <c r="A373" s="489"/>
      <c r="B373" s="489"/>
      <c r="C373" s="489"/>
      <c r="D373" s="489"/>
      <c r="E373" s="444"/>
      <c r="F373" s="406"/>
      <c r="G373" s="406"/>
      <c r="H373" s="406"/>
      <c r="I373" s="406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  <c r="T373" s="489"/>
      <c r="U373" s="489"/>
      <c r="V373" s="489"/>
      <c r="W373" s="489"/>
      <c r="X373" s="494">
        <f>SUM(X237:X280,X325:X368)</f>
        <v>0</v>
      </c>
      <c r="Y373" s="489"/>
      <c r="Z373" s="489"/>
      <c r="AA373" s="494">
        <f>SUM(AA237:AA280,AA325:AA368)</f>
        <v>0</v>
      </c>
      <c r="AB373" s="489"/>
      <c r="AC373" s="489"/>
      <c r="AD373" s="494">
        <f>SUM(AD237:AD280,AD325:AD368)</f>
        <v>0</v>
      </c>
      <c r="AE373" s="489"/>
      <c r="AF373" s="489"/>
      <c r="AG373" s="494">
        <f>SUM(AG237:AG280,AG325:AG368)</f>
        <v>0</v>
      </c>
      <c r="AH373" s="489"/>
      <c r="AI373" s="489"/>
      <c r="AJ373" s="494">
        <f>SUM(AJ237:AJ280,AJ325:AJ368)</f>
        <v>0</v>
      </c>
      <c r="AK373" s="490"/>
      <c r="AL373" s="490"/>
      <c r="AM373" s="494">
        <f>SUM(AM237:AM280,AM325:AM368)</f>
        <v>0</v>
      </c>
      <c r="AN373" s="490"/>
      <c r="AO373" s="490"/>
      <c r="AP373" s="494">
        <f>SUM(AP237:AP280,AP325:AP368)</f>
        <v>0</v>
      </c>
      <c r="AQ373" s="490"/>
      <c r="AR373" s="490"/>
      <c r="AS373" s="494">
        <f>SUM(AS237:AS280,AS325:AS368)</f>
        <v>0</v>
      </c>
      <c r="AT373" s="490"/>
      <c r="AU373" s="490"/>
      <c r="AV373" s="490"/>
      <c r="AW373" s="490"/>
      <c r="AX373" s="490"/>
      <c r="AY373" s="490"/>
      <c r="AZ373" s="490"/>
      <c r="BA373" s="490"/>
      <c r="BB373" s="490"/>
      <c r="BC373" s="490"/>
      <c r="BD373" s="490"/>
      <c r="BE373" s="490"/>
      <c r="BF373" s="490"/>
      <c r="BG373" s="490"/>
      <c r="BH373" s="490"/>
      <c r="BI373" s="490"/>
      <c r="BJ373" s="490"/>
      <c r="BK373" s="490"/>
      <c r="BL373" s="490"/>
      <c r="BM373" s="490"/>
      <c r="BN373" s="494">
        <f>SUM(BN237:BN280,BN325:BN368)</f>
        <v>0</v>
      </c>
      <c r="BO373" s="490"/>
      <c r="BP373" s="490"/>
      <c r="BQ373" s="494">
        <f>SUM(BQ237:BQ280,BQ325:BQ368)</f>
        <v>0</v>
      </c>
      <c r="BR373" s="490"/>
      <c r="BS373" s="490"/>
      <c r="BT373" s="494">
        <f>SUM(BT237:BT280,BT325:BT368)</f>
        <v>0</v>
      </c>
      <c r="BU373" s="490"/>
      <c r="BV373" s="490"/>
      <c r="BW373" s="494">
        <f>SUM(BW237:BW280,BW325:BW368)</f>
        <v>0</v>
      </c>
      <c r="BX373" s="490"/>
      <c r="BY373" s="490"/>
      <c r="BZ373" s="494">
        <f>SUM(BZ237:BZ280,BZ325:BZ368)</f>
        <v>0</v>
      </c>
      <c r="CA373" s="490"/>
      <c r="CB373" s="490"/>
      <c r="CC373" s="494">
        <f>SUM(CC237:CC280,CC325:CC368)</f>
        <v>0</v>
      </c>
      <c r="CD373" s="490"/>
      <c r="CE373" s="490"/>
      <c r="CF373" s="494">
        <f>SUM(CF237:CF280,CF325:CF368)</f>
        <v>0</v>
      </c>
      <c r="CG373" s="490"/>
      <c r="CH373" s="490"/>
      <c r="CI373" s="494">
        <f>SUM(CI237:CI280,CI325:CI368)</f>
        <v>0</v>
      </c>
      <c r="CJ373" s="490"/>
      <c r="CK373" s="490"/>
      <c r="CL373" s="490"/>
      <c r="CM373" s="490"/>
      <c r="CN373" s="489"/>
      <c r="CO373" s="491"/>
      <c r="CP373" s="491"/>
      <c r="CQ373" s="492"/>
      <c r="CR373" s="492"/>
      <c r="CS373" s="492"/>
    </row>
    <row r="374" spans="1:97" s="493" customFormat="1" ht="18.75">
      <c r="A374" s="489"/>
      <c r="B374" s="489"/>
      <c r="C374" s="489"/>
      <c r="D374" s="489"/>
      <c r="E374" s="444" t="s">
        <v>95</v>
      </c>
      <c r="F374" s="406"/>
      <c r="G374" s="406"/>
      <c r="H374" s="406"/>
      <c r="I374" s="406" t="s">
        <v>72</v>
      </c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  <c r="T374" s="489"/>
      <c r="U374" s="489"/>
      <c r="V374" s="489"/>
      <c r="W374" s="489"/>
      <c r="X374" s="494">
        <f>SUM(X237:X280)</f>
        <v>0</v>
      </c>
      <c r="Y374" s="489"/>
      <c r="Z374" s="489"/>
      <c r="AA374" s="494">
        <f>SUM(AA237:AA280)</f>
        <v>0</v>
      </c>
      <c r="AB374" s="489"/>
      <c r="AC374" s="489"/>
      <c r="AD374" s="494">
        <f>SUM(AD237:AD280)</f>
        <v>0</v>
      </c>
      <c r="AE374" s="489"/>
      <c r="AF374" s="489"/>
      <c r="AG374" s="494">
        <f>SUM(AG237:AG280)</f>
        <v>0</v>
      </c>
      <c r="AH374" s="489"/>
      <c r="AI374" s="489"/>
      <c r="AJ374" s="494">
        <f>SUM(AJ237:AJ280)</f>
        <v>0</v>
      </c>
      <c r="AK374" s="490"/>
      <c r="AL374" s="490"/>
      <c r="AM374" s="494">
        <f>SUM(AM237:AM280)</f>
        <v>0</v>
      </c>
      <c r="AN374" s="490"/>
      <c r="AO374" s="490"/>
      <c r="AP374" s="494">
        <f>SUM(AP237:AP280)</f>
        <v>0</v>
      </c>
      <c r="AQ374" s="490"/>
      <c r="AR374" s="490"/>
      <c r="AS374" s="494">
        <f>SUM(AS237:AS280)</f>
        <v>0</v>
      </c>
      <c r="AT374" s="490"/>
      <c r="AU374" s="490"/>
      <c r="AV374" s="490"/>
      <c r="AW374" s="490"/>
      <c r="AX374" s="490"/>
      <c r="AY374" s="490"/>
      <c r="AZ374" s="490"/>
      <c r="BA374" s="490"/>
      <c r="BB374" s="490"/>
      <c r="BC374" s="490"/>
      <c r="BD374" s="490"/>
      <c r="BE374" s="490"/>
      <c r="BF374" s="490"/>
      <c r="BG374" s="490"/>
      <c r="BH374" s="490"/>
      <c r="BI374" s="490"/>
      <c r="BJ374" s="490"/>
      <c r="BK374" s="490"/>
      <c r="BL374" s="490"/>
      <c r="BM374" s="490"/>
      <c r="BN374" s="494">
        <f t="shared" ref="BN374" si="272">SUM(BN237:BN280)</f>
        <v>0</v>
      </c>
      <c r="BO374" s="490"/>
      <c r="BP374" s="490"/>
      <c r="BQ374" s="494">
        <f t="shared" ref="BQ374" si="273">SUM(BQ237:BQ280)</f>
        <v>0</v>
      </c>
      <c r="BR374" s="490"/>
      <c r="BS374" s="490"/>
      <c r="BT374" s="494">
        <f t="shared" ref="BT374" si="274">SUM(BT237:BT280)</f>
        <v>0</v>
      </c>
      <c r="BU374" s="490"/>
      <c r="BV374" s="490"/>
      <c r="BW374" s="494">
        <f t="shared" ref="BW374" si="275">SUM(BW237:BW280)</f>
        <v>0</v>
      </c>
      <c r="BX374" s="490"/>
      <c r="BY374" s="490"/>
      <c r="BZ374" s="494">
        <f t="shared" ref="BZ374" si="276">SUM(BZ237:BZ280)</f>
        <v>0</v>
      </c>
      <c r="CA374" s="490"/>
      <c r="CB374" s="490"/>
      <c r="CC374" s="494">
        <f t="shared" ref="CC374" si="277">SUM(CC237:CC280)</f>
        <v>0</v>
      </c>
      <c r="CD374" s="490"/>
      <c r="CE374" s="490"/>
      <c r="CF374" s="494">
        <f t="shared" ref="CF374" si="278">SUM(CF237:CF280)</f>
        <v>0</v>
      </c>
      <c r="CG374" s="490"/>
      <c r="CH374" s="490"/>
      <c r="CI374" s="494">
        <f>SUM(CI237:CI280)</f>
        <v>0</v>
      </c>
      <c r="CJ374" s="490"/>
      <c r="CK374" s="495"/>
      <c r="CL374" s="490"/>
      <c r="CM374" s="490"/>
      <c r="CN374" s="489"/>
      <c r="CO374" s="491"/>
      <c r="CP374" s="491"/>
      <c r="CQ374" s="492"/>
      <c r="CR374" s="492"/>
      <c r="CS374" s="492"/>
    </row>
    <row r="375" spans="1:97">
      <c r="BN375" s="496"/>
      <c r="BQ375" s="496"/>
      <c r="BT375" s="496"/>
      <c r="BW375" s="496"/>
      <c r="BZ375" s="496"/>
      <c r="CC375" s="496"/>
      <c r="CF375" s="496"/>
      <c r="CI375" s="496"/>
    </row>
  </sheetData>
  <sheetProtection selectLockedCells="1"/>
  <mergeCells count="25">
    <mergeCell ref="A370:B370"/>
    <mergeCell ref="CL7:CL11"/>
    <mergeCell ref="CM7:CM11"/>
    <mergeCell ref="CN7:CN11"/>
    <mergeCell ref="F9:AU9"/>
    <mergeCell ref="AV9:CK9"/>
    <mergeCell ref="D10:D11"/>
    <mergeCell ref="E10:E11"/>
    <mergeCell ref="F10:N10"/>
    <mergeCell ref="O10:W10"/>
    <mergeCell ref="X10:AI10"/>
    <mergeCell ref="BN10:BY10"/>
    <mergeCell ref="BZ10:CK10"/>
    <mergeCell ref="A180:B180"/>
    <mergeCell ref="A236:B236"/>
    <mergeCell ref="A369:B369"/>
    <mergeCell ref="D2:N2"/>
    <mergeCell ref="A7:A11"/>
    <mergeCell ref="B7:B11"/>
    <mergeCell ref="C7:C11"/>
    <mergeCell ref="D7:E9"/>
    <mergeCell ref="F7:CK8"/>
    <mergeCell ref="AJ10:AU10"/>
    <mergeCell ref="AV10:BD10"/>
    <mergeCell ref="BE10:BM10"/>
  </mergeCells>
  <pageMargins left="3.937007874015748E-2" right="3.937007874015748E-2" top="0.39370078740157483" bottom="0.31496062992125984" header="0.31496062992125984" footer="0.31496062992125984"/>
  <pageSetup paperSize="9" scale="6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6"/>
  <sheetViews>
    <sheetView zoomScale="85" zoomScaleNormal="85" workbookViewId="0">
      <pane xSplit="1" topLeftCell="B1" activePane="topRight" state="frozen"/>
      <selection activeCell="E21" sqref="E21"/>
      <selection pane="topRight" activeCell="G25" sqref="G25"/>
    </sheetView>
  </sheetViews>
  <sheetFormatPr defaultRowHeight="15.75"/>
  <cols>
    <col min="1" max="1" width="15.85546875" style="173" customWidth="1"/>
    <col min="2" max="2" width="18.5703125" style="173" customWidth="1"/>
    <col min="3" max="3" width="25.28515625" style="173" customWidth="1"/>
    <col min="4" max="4" width="21" style="232" customWidth="1"/>
    <col min="5" max="6" width="9.140625" style="184"/>
  </cols>
  <sheetData>
    <row r="1" spans="1:6" ht="40.5" customHeight="1">
      <c r="B1" s="572" t="s">
        <v>427</v>
      </c>
      <c r="C1" s="572"/>
      <c r="D1" s="572"/>
      <c r="E1" s="1"/>
      <c r="F1" s="1"/>
    </row>
    <row r="2" spans="1:6">
      <c r="B2" s="6"/>
      <c r="C2" s="1"/>
      <c r="D2" s="1"/>
      <c r="E2" s="1"/>
      <c r="F2" s="1"/>
    </row>
    <row r="3" spans="1:6" ht="11.25" customHeight="1"/>
    <row r="4" spans="1:6">
      <c r="A4" s="3" t="s">
        <v>100</v>
      </c>
      <c r="B4" s="133"/>
      <c r="C4" s="4">
        <v>2023</v>
      </c>
      <c r="E4" s="1"/>
    </row>
    <row r="5" spans="1:6">
      <c r="A5" s="3" t="s">
        <v>101</v>
      </c>
      <c r="B5" s="133"/>
      <c r="C5" s="4" t="s">
        <v>102</v>
      </c>
      <c r="E5" s="1"/>
    </row>
    <row r="6" spans="1:6">
      <c r="A6" s="3" t="s">
        <v>103</v>
      </c>
      <c r="B6" s="133"/>
      <c r="C6" s="4" t="s">
        <v>104</v>
      </c>
      <c r="E6" s="1"/>
    </row>
    <row r="7" spans="1:6" ht="26.25" customHeight="1">
      <c r="A7" s="3" t="s">
        <v>105</v>
      </c>
      <c r="B7" s="133"/>
      <c r="C7" s="573" t="s">
        <v>90</v>
      </c>
      <c r="D7" s="573"/>
      <c r="E7" s="1"/>
    </row>
    <row r="8" spans="1:6">
      <c r="A8" s="3" t="s">
        <v>106</v>
      </c>
      <c r="B8" s="332"/>
      <c r="C8" s="4" t="s">
        <v>107</v>
      </c>
      <c r="E8" s="1"/>
    </row>
    <row r="9" spans="1:6">
      <c r="A9" s="4" t="s">
        <v>298</v>
      </c>
      <c r="B9" s="332"/>
      <c r="C9" s="42" t="s">
        <v>473</v>
      </c>
      <c r="E9" s="1"/>
    </row>
    <row r="11" spans="1:6" s="500" customFormat="1" ht="110.25" customHeight="1">
      <c r="A11" s="497" t="s">
        <v>113</v>
      </c>
      <c r="B11" s="498" t="s">
        <v>91</v>
      </c>
      <c r="C11" s="499" t="s">
        <v>428</v>
      </c>
      <c r="D11" s="497" t="s">
        <v>429</v>
      </c>
    </row>
    <row r="12" spans="1:6" s="186" customFormat="1" ht="15">
      <c r="A12" s="369">
        <v>1</v>
      </c>
      <c r="B12" s="369">
        <v>2</v>
      </c>
      <c r="C12" s="369">
        <v>3</v>
      </c>
      <c r="D12" s="369">
        <v>4</v>
      </c>
    </row>
    <row r="13" spans="1:6" s="186" customFormat="1" ht="15">
      <c r="A13" s="369" t="s">
        <v>430</v>
      </c>
      <c r="B13" s="369" t="s">
        <v>431</v>
      </c>
      <c r="C13" s="369" t="s">
        <v>110</v>
      </c>
      <c r="D13" s="369" t="s">
        <v>110</v>
      </c>
    </row>
    <row r="14" spans="1:6" s="186" customFormat="1" ht="15">
      <c r="A14" s="369" t="s">
        <v>48</v>
      </c>
      <c r="B14" s="369">
        <v>1</v>
      </c>
      <c r="C14" s="501">
        <f t="shared" ref="C14:C15" si="0">3.45*10*B14</f>
        <v>34.5</v>
      </c>
      <c r="D14" s="370">
        <f t="shared" ref="D14:D15" si="1">C14*12</f>
        <v>414</v>
      </c>
    </row>
    <row r="15" spans="1:6" s="186" customFormat="1" ht="21" customHeight="1">
      <c r="A15" s="369" t="s">
        <v>49</v>
      </c>
      <c r="B15" s="369">
        <v>1</v>
      </c>
      <c r="C15" s="501">
        <f t="shared" si="0"/>
        <v>34.5</v>
      </c>
      <c r="D15" s="370">
        <f t="shared" si="1"/>
        <v>414</v>
      </c>
    </row>
    <row r="16" spans="1:6" s="503" customFormat="1" ht="15">
      <c r="A16" s="369" t="s">
        <v>70</v>
      </c>
      <c r="B16" s="369">
        <v>5</v>
      </c>
      <c r="C16" s="501">
        <f>3.45*10*B16</f>
        <v>172.5</v>
      </c>
      <c r="D16" s="370">
        <f>C16*12</f>
        <v>2070</v>
      </c>
      <c r="E16" s="502"/>
    </row>
    <row r="17" spans="1:4" s="503" customFormat="1" ht="15">
      <c r="A17" s="368"/>
      <c r="B17" s="504">
        <f>SUM(B14:B16)</f>
        <v>7</v>
      </c>
      <c r="C17" s="504">
        <f>SUM(C14:C16)</f>
        <v>241.5</v>
      </c>
      <c r="D17" s="504">
        <f>SUM(D14:D16)</f>
        <v>2898</v>
      </c>
    </row>
    <row r="20" spans="1:4">
      <c r="A20" s="444" t="s">
        <v>2</v>
      </c>
      <c r="B20" s="406"/>
      <c r="C20" s="406" t="s">
        <v>378</v>
      </c>
      <c r="D20" s="406"/>
    </row>
    <row r="21" spans="1:4">
      <c r="A21" s="444"/>
      <c r="B21" s="406"/>
      <c r="C21" s="406"/>
      <c r="D21" s="406"/>
    </row>
    <row r="22" spans="1:4">
      <c r="A22" s="444" t="s">
        <v>95</v>
      </c>
      <c r="B22" s="406"/>
      <c r="C22" s="406" t="s">
        <v>72</v>
      </c>
      <c r="D22" s="406"/>
    </row>
    <row r="26" spans="1:4" ht="15.75" customHeight="1"/>
  </sheetData>
  <mergeCells count="2">
    <mergeCell ref="B1:D1"/>
    <mergeCell ref="C7:D7"/>
  </mergeCells>
  <pageMargins left="0.78740157480314965" right="0.39370078740157483" top="0.74803149606299213" bottom="0.19685039370078741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3"/>
  <sheetViews>
    <sheetView zoomScaleNormal="100" workbookViewId="0">
      <pane xSplit="1" topLeftCell="B1" activePane="topRight" state="frozen"/>
      <selection activeCell="E21" sqref="E21"/>
      <selection pane="topRight" activeCell="E9" sqref="E9"/>
    </sheetView>
  </sheetViews>
  <sheetFormatPr defaultRowHeight="15"/>
  <cols>
    <col min="1" max="1" width="7.28515625" style="1" customWidth="1"/>
    <col min="2" max="12" width="7.5703125" style="1" customWidth="1"/>
    <col min="13" max="13" width="8.5703125" style="1" customWidth="1"/>
    <col min="14" max="14" width="9.42578125" style="1" customWidth="1"/>
    <col min="15" max="19" width="9.140625" style="264"/>
  </cols>
  <sheetData>
    <row r="1" spans="1:19">
      <c r="E1" s="6" t="s">
        <v>432</v>
      </c>
      <c r="G1" s="2"/>
    </row>
    <row r="2" spans="1:19">
      <c r="H2" s="2" t="s">
        <v>99</v>
      </c>
    </row>
    <row r="3" spans="1:19" ht="11.25" customHeight="1"/>
    <row r="4" spans="1:19" ht="15.75">
      <c r="A4" s="3" t="s">
        <v>100</v>
      </c>
      <c r="B4" s="133"/>
      <c r="C4" s="119"/>
      <c r="E4" s="4">
        <v>2023</v>
      </c>
      <c r="F4" s="281"/>
      <c r="G4" s="281"/>
      <c r="K4" s="184"/>
      <c r="L4" s="184"/>
      <c r="M4" s="184"/>
      <c r="N4"/>
      <c r="O4"/>
      <c r="P4"/>
      <c r="Q4"/>
      <c r="R4"/>
      <c r="S4"/>
    </row>
    <row r="5" spans="1:19" ht="15.75">
      <c r="A5" s="3" t="s">
        <v>101</v>
      </c>
      <c r="B5" s="133"/>
      <c r="C5" s="119"/>
      <c r="E5" s="4" t="s">
        <v>102</v>
      </c>
      <c r="F5" s="281"/>
      <c r="G5" s="281"/>
      <c r="K5" s="184"/>
      <c r="L5" s="184"/>
      <c r="M5" s="184"/>
      <c r="N5"/>
      <c r="O5"/>
      <c r="P5"/>
      <c r="Q5"/>
      <c r="R5"/>
      <c r="S5"/>
    </row>
    <row r="6" spans="1:19" ht="15.75">
      <c r="A6" s="3" t="s">
        <v>103</v>
      </c>
      <c r="B6" s="133"/>
      <c r="C6" s="119"/>
      <c r="E6" s="4" t="s">
        <v>104</v>
      </c>
      <c r="F6" s="281"/>
      <c r="G6" s="281"/>
      <c r="K6" s="184"/>
      <c r="L6" s="184"/>
      <c r="M6" s="184"/>
      <c r="N6"/>
      <c r="O6"/>
      <c r="P6"/>
      <c r="Q6"/>
      <c r="R6"/>
      <c r="S6"/>
    </row>
    <row r="7" spans="1:19" ht="26.25" customHeight="1">
      <c r="A7" s="3" t="s">
        <v>105</v>
      </c>
      <c r="B7" s="133"/>
      <c r="C7" s="331"/>
      <c r="E7" s="573" t="s">
        <v>90</v>
      </c>
      <c r="F7" s="573"/>
      <c r="G7" s="573"/>
      <c r="H7" s="573"/>
      <c r="I7" s="573"/>
      <c r="K7" s="184"/>
      <c r="L7" s="184"/>
      <c r="M7" s="184"/>
      <c r="N7"/>
      <c r="O7"/>
      <c r="P7"/>
      <c r="Q7"/>
      <c r="R7"/>
      <c r="S7"/>
    </row>
    <row r="8" spans="1:19" ht="15.75">
      <c r="A8" s="3" t="s">
        <v>106</v>
      </c>
      <c r="B8" s="332"/>
      <c r="C8" s="42"/>
      <c r="E8" s="4" t="s">
        <v>107</v>
      </c>
      <c r="F8" s="281"/>
      <c r="G8" s="281"/>
      <c r="K8" s="184"/>
      <c r="L8" s="184"/>
      <c r="M8" s="184"/>
      <c r="N8"/>
      <c r="O8"/>
      <c r="P8"/>
      <c r="Q8"/>
      <c r="R8"/>
      <c r="S8"/>
    </row>
    <row r="9" spans="1:19" ht="15.75">
      <c r="A9" s="4" t="s">
        <v>298</v>
      </c>
      <c r="B9" s="332"/>
      <c r="C9" s="42"/>
      <c r="E9" s="42" t="s">
        <v>474</v>
      </c>
      <c r="F9" s="279"/>
      <c r="G9" s="281"/>
      <c r="K9" s="184"/>
      <c r="L9" s="184"/>
      <c r="M9" s="184"/>
      <c r="N9"/>
      <c r="O9"/>
      <c r="P9"/>
      <c r="Q9"/>
      <c r="R9"/>
      <c r="S9"/>
    </row>
    <row r="10" spans="1:19" s="7" customFormat="1" ht="15" customHeight="1">
      <c r="A10" s="536" t="s">
        <v>113</v>
      </c>
      <c r="B10" s="536" t="s">
        <v>433</v>
      </c>
      <c r="C10" s="536"/>
      <c r="D10" s="536"/>
      <c r="E10" s="536"/>
      <c r="F10" s="536"/>
      <c r="G10" s="536"/>
      <c r="H10" s="536"/>
      <c r="I10" s="536"/>
      <c r="J10" s="536"/>
      <c r="K10" s="536"/>
      <c r="L10" s="536"/>
      <c r="M10" s="536"/>
      <c r="N10" s="577" t="s">
        <v>328</v>
      </c>
      <c r="O10" s="574" t="s">
        <v>434</v>
      </c>
      <c r="P10" s="574" t="s">
        <v>435</v>
      </c>
      <c r="Q10" s="536" t="s">
        <v>436</v>
      </c>
      <c r="R10" s="574" t="s">
        <v>326</v>
      </c>
      <c r="S10" s="574" t="s">
        <v>437</v>
      </c>
    </row>
    <row r="11" spans="1:19" s="7" customFormat="1" ht="26.25" customHeight="1">
      <c r="A11" s="536"/>
      <c r="B11" s="536"/>
      <c r="C11" s="536"/>
      <c r="D11" s="536"/>
      <c r="E11" s="536"/>
      <c r="F11" s="536"/>
      <c r="G11" s="536"/>
      <c r="H11" s="536"/>
      <c r="I11" s="536"/>
      <c r="J11" s="536"/>
      <c r="K11" s="536"/>
      <c r="L11" s="536"/>
      <c r="M11" s="536"/>
      <c r="N11" s="578"/>
      <c r="O11" s="575"/>
      <c r="P11" s="575"/>
      <c r="Q11" s="536"/>
      <c r="R11" s="575"/>
      <c r="S11" s="575"/>
    </row>
    <row r="12" spans="1:19" s="169" customFormat="1" ht="114.75" customHeight="1">
      <c r="A12" s="536"/>
      <c r="B12" s="505" t="s">
        <v>53</v>
      </c>
      <c r="C12" s="506" t="s">
        <v>54</v>
      </c>
      <c r="D12" s="505" t="s">
        <v>55</v>
      </c>
      <c r="E12" s="505" t="s">
        <v>56</v>
      </c>
      <c r="F12" s="505" t="s">
        <v>57</v>
      </c>
      <c r="G12" s="505" t="s">
        <v>58</v>
      </c>
      <c r="H12" s="505" t="s">
        <v>59</v>
      </c>
      <c r="I12" s="505" t="s">
        <v>94</v>
      </c>
      <c r="J12" s="505"/>
      <c r="K12" s="505"/>
      <c r="L12" s="505"/>
      <c r="M12" s="234" t="s">
        <v>438</v>
      </c>
      <c r="N12" s="579"/>
      <c r="O12" s="576"/>
      <c r="P12" s="576"/>
      <c r="Q12" s="536"/>
      <c r="R12" s="576"/>
      <c r="S12" s="576"/>
    </row>
    <row r="13" spans="1:19">
      <c r="A13" s="372">
        <v>1</v>
      </c>
      <c r="B13" s="372">
        <v>2</v>
      </c>
      <c r="C13" s="372">
        <v>3</v>
      </c>
      <c r="D13" s="372">
        <v>4</v>
      </c>
      <c r="E13" s="372">
        <v>5</v>
      </c>
      <c r="F13" s="372">
        <v>6</v>
      </c>
      <c r="G13" s="372">
        <v>7</v>
      </c>
      <c r="H13" s="372">
        <v>8</v>
      </c>
      <c r="I13" s="372">
        <v>9</v>
      </c>
      <c r="J13" s="372">
        <v>10</v>
      </c>
      <c r="K13" s="372">
        <v>11</v>
      </c>
      <c r="L13" s="372">
        <v>12</v>
      </c>
      <c r="M13" s="372">
        <v>13</v>
      </c>
      <c r="N13" s="372">
        <v>14</v>
      </c>
      <c r="O13" s="372">
        <v>15</v>
      </c>
      <c r="P13" s="372">
        <v>16</v>
      </c>
      <c r="Q13" s="372">
        <v>17</v>
      </c>
      <c r="R13" s="372">
        <v>18</v>
      </c>
      <c r="S13" s="372">
        <v>19</v>
      </c>
    </row>
    <row r="14" spans="1:19" s="233" customFormat="1" ht="25.5">
      <c r="A14" s="372" t="s">
        <v>439</v>
      </c>
      <c r="B14" s="372" t="s">
        <v>108</v>
      </c>
      <c r="C14" s="372" t="s">
        <v>108</v>
      </c>
      <c r="D14" s="372" t="s">
        <v>108</v>
      </c>
      <c r="E14" s="372" t="s">
        <v>108</v>
      </c>
      <c r="F14" s="372" t="s">
        <v>108</v>
      </c>
      <c r="G14" s="372" t="s">
        <v>108</v>
      </c>
      <c r="H14" s="372" t="s">
        <v>108</v>
      </c>
      <c r="I14" s="372" t="s">
        <v>108</v>
      </c>
      <c r="J14" s="372" t="s">
        <v>108</v>
      </c>
      <c r="K14" s="372" t="s">
        <v>108</v>
      </c>
      <c r="L14" s="372" t="s">
        <v>108</v>
      </c>
      <c r="M14" s="372" t="s">
        <v>108</v>
      </c>
      <c r="N14" s="372" t="s">
        <v>110</v>
      </c>
      <c r="O14" s="372" t="s">
        <v>110</v>
      </c>
      <c r="P14" s="372" t="s">
        <v>110</v>
      </c>
      <c r="Q14" s="372" t="s">
        <v>110</v>
      </c>
      <c r="R14" s="372" t="s">
        <v>110</v>
      </c>
      <c r="S14" s="372" t="s">
        <v>110</v>
      </c>
    </row>
    <row r="15" spans="1:19" s="245" customFormat="1" ht="12.75">
      <c r="A15" s="235" t="s">
        <v>50</v>
      </c>
      <c r="B15" s="372"/>
      <c r="C15" s="372">
        <v>1</v>
      </c>
      <c r="D15" s="372"/>
      <c r="E15" s="372"/>
      <c r="F15" s="372">
        <v>1</v>
      </c>
      <c r="G15" s="372"/>
      <c r="H15" s="372"/>
      <c r="I15" s="372"/>
      <c r="J15" s="372"/>
      <c r="K15" s="372"/>
      <c r="L15" s="372"/>
      <c r="M15" s="372">
        <f t="shared" ref="M15:M16" si="0">SUM(B15:L15)</f>
        <v>2</v>
      </c>
      <c r="N15" s="238">
        <f>(C15*17697*5.36+F15*17697*5.82)/1000</f>
        <v>197.85246000000001</v>
      </c>
      <c r="O15" s="273">
        <f>N15*1.45</f>
        <v>286.88606700000003</v>
      </c>
      <c r="P15" s="273">
        <f>O15-N15</f>
        <v>89.033607000000018</v>
      </c>
      <c r="Q15" s="182">
        <f>P15*12</f>
        <v>1068.4032840000002</v>
      </c>
      <c r="R15" s="182">
        <f>Q15*10%</f>
        <v>106.84032840000003</v>
      </c>
      <c r="S15" s="182">
        <f>Q15+R15</f>
        <v>1175.2436124000003</v>
      </c>
    </row>
    <row r="16" spans="1:19" s="245" customFormat="1" ht="12.75">
      <c r="A16" s="235" t="s">
        <v>69</v>
      </c>
      <c r="B16" s="372"/>
      <c r="C16" s="372"/>
      <c r="D16" s="372">
        <v>1</v>
      </c>
      <c r="E16" s="372"/>
      <c r="F16" s="372"/>
      <c r="G16" s="372"/>
      <c r="H16" s="372"/>
      <c r="I16" s="372"/>
      <c r="J16" s="372"/>
      <c r="K16" s="372"/>
      <c r="L16" s="372"/>
      <c r="M16" s="372">
        <f t="shared" si="0"/>
        <v>1</v>
      </c>
      <c r="N16" s="238">
        <f>(B16*17697*4.93+C16*17697*5.05+D16*17697*5.19+E16*17697*5.34+F16*17697*5.48+G16*17697*5.63+H16*17697*5.79+I16*17697*5.95)/1000</f>
        <v>91.847430000000003</v>
      </c>
      <c r="O16" s="273">
        <f>N16*1.45</f>
        <v>133.17877350000001</v>
      </c>
      <c r="P16" s="273">
        <f>O16-N16</f>
        <v>41.331343500000003</v>
      </c>
      <c r="Q16" s="182">
        <f>P16*12</f>
        <v>495.97612200000003</v>
      </c>
      <c r="R16" s="182">
        <f>Q16*10%</f>
        <v>49.597612200000007</v>
      </c>
      <c r="S16" s="182">
        <f>Q16+R16</f>
        <v>545.57373419999999</v>
      </c>
    </row>
    <row r="17" spans="1:19" s="251" customFormat="1" ht="17.25" customHeight="1">
      <c r="A17" s="507"/>
      <c r="B17" s="247" t="s">
        <v>60</v>
      </c>
      <c r="C17" s="248" t="s">
        <v>61</v>
      </c>
      <c r="D17" s="247" t="s">
        <v>62</v>
      </c>
      <c r="E17" s="247" t="s">
        <v>63</v>
      </c>
      <c r="F17" s="247" t="s">
        <v>64</v>
      </c>
      <c r="G17" s="247" t="s">
        <v>65</v>
      </c>
      <c r="H17" s="247" t="s">
        <v>66</v>
      </c>
      <c r="I17" s="247" t="s">
        <v>67</v>
      </c>
      <c r="J17" s="247" t="s">
        <v>58</v>
      </c>
      <c r="K17" s="247" t="s">
        <v>59</v>
      </c>
      <c r="L17" s="247" t="s">
        <v>440</v>
      </c>
      <c r="M17" s="507"/>
      <c r="N17" s="507"/>
      <c r="O17" s="508"/>
      <c r="P17" s="508"/>
      <c r="Q17" s="509"/>
      <c r="R17" s="509"/>
      <c r="S17" s="509"/>
    </row>
    <row r="18" spans="1:19" s="245" customFormat="1" ht="12.75">
      <c r="A18" s="235" t="s">
        <v>51</v>
      </c>
      <c r="B18" s="236"/>
      <c r="C18" s="236">
        <v>3</v>
      </c>
      <c r="D18" s="236">
        <v>1</v>
      </c>
      <c r="E18" s="236">
        <v>1</v>
      </c>
      <c r="F18" s="236"/>
      <c r="G18" s="236">
        <v>1</v>
      </c>
      <c r="H18" s="236"/>
      <c r="I18" s="236">
        <v>1</v>
      </c>
      <c r="J18" s="236">
        <v>2</v>
      </c>
      <c r="K18" s="236"/>
      <c r="L18" s="235">
        <v>1</v>
      </c>
      <c r="M18" s="372">
        <f>SUM(B18:L18)</f>
        <v>10</v>
      </c>
      <c r="N18" s="9">
        <f>(B18*17697*4.1+C18*17697*4.14+D18*17697*4.19+E18*17697*4.23+F18*17697*4.27+G18*17697*4.43+H18*17697*4.46+I18*17697*4.51+J18*17697*4.61+K18*17697*4.71+L18*17697*4.83)/1000</f>
        <v>775.65950999999995</v>
      </c>
      <c r="O18" s="273">
        <f>N18*1.45</f>
        <v>1124.7062894999999</v>
      </c>
      <c r="P18" s="273">
        <f>O18-N18</f>
        <v>349.04677949999996</v>
      </c>
      <c r="Q18" s="182">
        <f>P18*12</f>
        <v>4188.5613539999995</v>
      </c>
      <c r="R18" s="182">
        <f>Q18*10%</f>
        <v>418.85613539999997</v>
      </c>
      <c r="S18" s="182">
        <f>Q18+R18</f>
        <v>4607.4174893999998</v>
      </c>
    </row>
    <row r="19" spans="1:19" s="245" customFormat="1" ht="12.75">
      <c r="A19" s="235" t="s">
        <v>68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>
        <v>1</v>
      </c>
      <c r="L19" s="235"/>
      <c r="M19" s="372">
        <f>SUM(B19:L19)</f>
        <v>1</v>
      </c>
      <c r="N19" s="9">
        <f>(B19*17697*3.31+C19*17697*3.35+D19*17697*3.39+E19*17697*3.43+F19*17697*3.46+G19*17697*3.5+H19*17697*3.54+I19*17697*3.57+J19*17697*3.61+K19*17697*3.65+L19*17697*3.68)/1000</f>
        <v>64.594049999999996</v>
      </c>
      <c r="O19" s="273">
        <f>N19*1.45</f>
        <v>93.661372499999985</v>
      </c>
      <c r="P19" s="273">
        <f t="shared" ref="P19:P20" si="1">O19-N19</f>
        <v>29.067322499999989</v>
      </c>
      <c r="Q19" s="182">
        <f t="shared" ref="Q19:Q25" si="2">P19*12</f>
        <v>348.80786999999987</v>
      </c>
      <c r="R19" s="182">
        <f t="shared" ref="R19:R25" si="3">Q19*10%</f>
        <v>34.880786999999991</v>
      </c>
      <c r="S19" s="182">
        <f t="shared" ref="S19:S20" si="4">Q19+R19</f>
        <v>383.68865699999986</v>
      </c>
    </row>
    <row r="20" spans="1:19" s="245" customFormat="1" ht="12.75">
      <c r="A20" s="235" t="s">
        <v>52</v>
      </c>
      <c r="B20" s="236">
        <v>2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5"/>
      <c r="M20" s="372">
        <f>SUM(B20:L20)</f>
        <v>2</v>
      </c>
      <c r="N20" s="9">
        <f>(B20*17697*2.94+C20*17697*2.98+D20*17697*3.01+E20*17697*3.04+F20*17697*3.08+G20*17697*3.12+H20*17697*3.16+I20*17697*3.19+J20*17697*3.22+K20*17697*3.25+L20*17697*3.29)/1000</f>
        <v>104.05836000000001</v>
      </c>
      <c r="O20" s="273">
        <f>N20*1.45</f>
        <v>150.88462200000001</v>
      </c>
      <c r="P20" s="273">
        <f t="shared" si="1"/>
        <v>46.826262</v>
      </c>
      <c r="Q20" s="182">
        <f t="shared" si="2"/>
        <v>561.91514400000005</v>
      </c>
      <c r="R20" s="182">
        <f t="shared" si="3"/>
        <v>56.19151440000001</v>
      </c>
      <c r="S20" s="182">
        <f t="shared" si="4"/>
        <v>618.10665840000001</v>
      </c>
    </row>
    <row r="21" spans="1:19" s="245" customFormat="1" ht="12.75">
      <c r="A21" s="510" t="s">
        <v>109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08"/>
      <c r="P21" s="508"/>
      <c r="Q21" s="509"/>
      <c r="R21" s="509"/>
      <c r="S21" s="509"/>
    </row>
    <row r="22" spans="1:19" s="245" customFormat="1" ht="12.75">
      <c r="A22" s="235">
        <v>1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>
        <v>1</v>
      </c>
      <c r="N22" s="167">
        <f>(M22*17697*2.77)/1000</f>
        <v>49.020690000000002</v>
      </c>
      <c r="O22" s="273">
        <f>N22*1.45</f>
        <v>71.080000499999997</v>
      </c>
      <c r="P22" s="273">
        <f t="shared" ref="P22:P25" si="5">O22-N22</f>
        <v>22.059310499999995</v>
      </c>
      <c r="Q22" s="182">
        <f t="shared" si="2"/>
        <v>264.71172599999994</v>
      </c>
      <c r="R22" s="182">
        <f t="shared" si="3"/>
        <v>26.471172599999996</v>
      </c>
      <c r="S22" s="182">
        <f t="shared" ref="S22:S25" si="6">Q22+R22</f>
        <v>291.18289859999993</v>
      </c>
    </row>
    <row r="23" spans="1:19" s="245" customFormat="1" ht="12.75">
      <c r="A23" s="235">
        <v>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>
        <v>8.25</v>
      </c>
      <c r="N23" s="167">
        <f>(M23*17697*2.81)/1000</f>
        <v>410.26070250000004</v>
      </c>
      <c r="O23" s="273">
        <f>N23*1.45</f>
        <v>594.87801862499998</v>
      </c>
      <c r="P23" s="273">
        <f t="shared" si="5"/>
        <v>184.61731612499995</v>
      </c>
      <c r="Q23" s="182">
        <f t="shared" si="2"/>
        <v>2215.4077934999996</v>
      </c>
      <c r="R23" s="182">
        <f t="shared" si="3"/>
        <v>221.54077934999998</v>
      </c>
      <c r="S23" s="182">
        <f t="shared" si="6"/>
        <v>2436.9485728499994</v>
      </c>
    </row>
    <row r="24" spans="1:19" s="245" customFormat="1" ht="12.75">
      <c r="A24" s="235">
        <v>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>
        <v>3</v>
      </c>
      <c r="N24" s="167">
        <f>(M24*17697*2.84)/1000</f>
        <v>150.77843999999999</v>
      </c>
      <c r="O24" s="273">
        <f>N24*1.45</f>
        <v>218.62873799999997</v>
      </c>
      <c r="P24" s="273">
        <f t="shared" si="5"/>
        <v>67.850297999999981</v>
      </c>
      <c r="Q24" s="182">
        <f t="shared" si="2"/>
        <v>814.20357599999977</v>
      </c>
      <c r="R24" s="182">
        <f t="shared" si="3"/>
        <v>81.420357599999988</v>
      </c>
      <c r="S24" s="182">
        <f t="shared" si="6"/>
        <v>895.62393359999976</v>
      </c>
    </row>
    <row r="25" spans="1:19" s="245" customFormat="1" ht="12.75">
      <c r="A25" s="235">
        <v>4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>
        <v>2</v>
      </c>
      <c r="N25" s="167">
        <f>(M25*17697*2.89)/1000</f>
        <v>102.28866000000001</v>
      </c>
      <c r="O25" s="273">
        <f>N25*1.45</f>
        <v>148.318557</v>
      </c>
      <c r="P25" s="273">
        <f t="shared" si="5"/>
        <v>46.029896999999991</v>
      </c>
      <c r="Q25" s="182">
        <f t="shared" si="2"/>
        <v>552.35876399999984</v>
      </c>
      <c r="R25" s="182">
        <f t="shared" si="3"/>
        <v>55.235876399999988</v>
      </c>
      <c r="S25" s="182">
        <f t="shared" si="6"/>
        <v>607.59464039999978</v>
      </c>
    </row>
    <row r="26" spans="1:19" s="245" customFormat="1" ht="12.75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2">
        <f>SUM(M15:M25)</f>
        <v>30.25</v>
      </c>
      <c r="N26" s="513">
        <f>SUM(N15:N25)</f>
        <v>1946.3603024999998</v>
      </c>
      <c r="O26" s="513">
        <f t="shared" ref="O26:R26" si="7">SUM(O15:O25)</f>
        <v>2822.222438625</v>
      </c>
      <c r="P26" s="513">
        <f t="shared" si="7"/>
        <v>875.86213612500001</v>
      </c>
      <c r="Q26" s="513">
        <f t="shared" si="7"/>
        <v>10510.345633499997</v>
      </c>
      <c r="R26" s="513">
        <f t="shared" si="7"/>
        <v>1051.0345633499999</v>
      </c>
      <c r="S26" s="513">
        <f>SUM(S15:S25)</f>
        <v>11561.380196849999</v>
      </c>
    </row>
    <row r="28" spans="1:19">
      <c r="R28" s="514"/>
      <c r="S28" s="514"/>
    </row>
    <row r="29" spans="1:19">
      <c r="C29" s="237" t="s">
        <v>2</v>
      </c>
      <c r="D29" s="237"/>
      <c r="H29" s="237" t="s">
        <v>82</v>
      </c>
      <c r="R29" s="514"/>
      <c r="S29" s="514"/>
    </row>
    <row r="30" spans="1:19" s="1" customFormat="1" ht="12.75">
      <c r="C30" s="282"/>
      <c r="D30" s="282"/>
      <c r="H30" s="282"/>
      <c r="R30" s="515"/>
      <c r="S30" s="515"/>
    </row>
    <row r="31" spans="1:19" s="1" customFormat="1" ht="12.75">
      <c r="C31" s="237" t="s">
        <v>95</v>
      </c>
      <c r="D31" s="237"/>
      <c r="H31" s="237" t="s">
        <v>71</v>
      </c>
      <c r="R31" s="515"/>
      <c r="S31" s="515"/>
    </row>
    <row r="32" spans="1:19">
      <c r="R32" s="514"/>
      <c r="S32" s="514"/>
    </row>
    <row r="33" spans="18:19">
      <c r="R33" s="514"/>
      <c r="S33" s="514"/>
    </row>
  </sheetData>
  <mergeCells count="9">
    <mergeCell ref="Q10:Q12"/>
    <mergeCell ref="R10:R12"/>
    <mergeCell ref="S10:S12"/>
    <mergeCell ref="E7:I7"/>
    <mergeCell ref="A10:A12"/>
    <mergeCell ref="B10:M11"/>
    <mergeCell ref="N10:N12"/>
    <mergeCell ref="O10:O12"/>
    <mergeCell ref="P10:P12"/>
  </mergeCells>
  <pageMargins left="0.39370078740157483" right="0.39370078740157483" top="0.74803149606299213" bottom="0.19685039370078741" header="0.31496062992125984" footer="0.31496062992125984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33"/>
  <sheetViews>
    <sheetView topLeftCell="A28" zoomScale="85" zoomScaleNormal="85" workbookViewId="0">
      <pane xSplit="1" topLeftCell="B1" activePane="topRight" state="frozen"/>
      <selection activeCell="E21" sqref="E21"/>
      <selection pane="topRight" activeCell="D9" sqref="D9"/>
    </sheetView>
  </sheetViews>
  <sheetFormatPr defaultRowHeight="15"/>
  <cols>
    <col min="1" max="1" width="11.7109375" style="1" customWidth="1"/>
    <col min="2" max="2" width="13.42578125" style="1" customWidth="1"/>
    <col min="3" max="3" width="8.7109375" style="1" customWidth="1"/>
    <col min="4" max="4" width="12.5703125" style="1" customWidth="1"/>
    <col min="5" max="5" width="13.85546875" style="1" customWidth="1"/>
    <col min="6" max="6" width="15" style="1" customWidth="1"/>
    <col min="7" max="7" width="18.140625" style="1" customWidth="1"/>
    <col min="8" max="18" width="9.140625" style="1"/>
    <col min="19" max="19" width="10" style="1" bestFit="1" customWidth="1"/>
    <col min="20" max="20" width="9.140625" style="11"/>
  </cols>
  <sheetData>
    <row r="1" spans="1:7">
      <c r="C1" s="6" t="s">
        <v>151</v>
      </c>
      <c r="G1" s="2"/>
    </row>
    <row r="2" spans="1:7">
      <c r="D2" s="2" t="s">
        <v>99</v>
      </c>
    </row>
    <row r="3" spans="1:7" ht="11.25" customHeight="1"/>
    <row r="4" spans="1:7">
      <c r="A4" s="3" t="s">
        <v>100</v>
      </c>
      <c r="D4" s="4">
        <v>2023</v>
      </c>
    </row>
    <row r="5" spans="1:7">
      <c r="A5" s="3" t="s">
        <v>101</v>
      </c>
      <c r="D5" s="4" t="s">
        <v>102</v>
      </c>
    </row>
    <row r="6" spans="1:7">
      <c r="A6" s="3" t="s">
        <v>103</v>
      </c>
      <c r="D6" s="4" t="s">
        <v>104</v>
      </c>
    </row>
    <row r="7" spans="1:7">
      <c r="A7" s="3" t="s">
        <v>105</v>
      </c>
      <c r="D7" s="4" t="s">
        <v>90</v>
      </c>
    </row>
    <row r="8" spans="1:7">
      <c r="A8" s="3" t="s">
        <v>106</v>
      </c>
      <c r="D8" s="4" t="s">
        <v>107</v>
      </c>
    </row>
    <row r="9" spans="1:7">
      <c r="A9" s="4" t="s">
        <v>298</v>
      </c>
      <c r="D9" s="42" t="s">
        <v>474</v>
      </c>
    </row>
    <row r="10" spans="1:7" ht="76.5" customHeight="1">
      <c r="A10" s="574" t="s">
        <v>113</v>
      </c>
      <c r="B10" s="574" t="s">
        <v>114</v>
      </c>
      <c r="C10" s="536" t="s">
        <v>115</v>
      </c>
      <c r="D10" s="536"/>
      <c r="E10" s="536" t="s">
        <v>118</v>
      </c>
      <c r="F10" s="536"/>
      <c r="G10" s="536" t="s">
        <v>120</v>
      </c>
    </row>
    <row r="11" spans="1:7" ht="93" customHeight="1">
      <c r="A11" s="576"/>
      <c r="B11" s="576"/>
      <c r="C11" s="274" t="s">
        <v>116</v>
      </c>
      <c r="D11" s="274" t="s">
        <v>117</v>
      </c>
      <c r="E11" s="274" t="s">
        <v>119</v>
      </c>
      <c r="F11" s="274" t="s">
        <v>111</v>
      </c>
      <c r="G11" s="536"/>
    </row>
    <row r="12" spans="1:7">
      <c r="A12" s="166">
        <v>1</v>
      </c>
      <c r="B12" s="166">
        <v>2</v>
      </c>
      <c r="C12" s="166">
        <v>3</v>
      </c>
      <c r="D12" s="166">
        <v>4</v>
      </c>
      <c r="E12" s="166">
        <v>5</v>
      </c>
      <c r="F12" s="166">
        <v>6</v>
      </c>
      <c r="G12" s="166">
        <v>7</v>
      </c>
    </row>
    <row r="13" spans="1:7" ht="25.5">
      <c r="A13" s="166" t="s">
        <v>121</v>
      </c>
      <c r="B13" s="166" t="s">
        <v>110</v>
      </c>
      <c r="C13" s="166" t="s">
        <v>1</v>
      </c>
      <c r="D13" s="166" t="s">
        <v>110</v>
      </c>
      <c r="E13" s="166" t="s">
        <v>108</v>
      </c>
      <c r="F13" s="166" t="s">
        <v>110</v>
      </c>
      <c r="G13" s="166" t="s">
        <v>110</v>
      </c>
    </row>
    <row r="14" spans="1:7">
      <c r="A14" s="5" t="s">
        <v>48</v>
      </c>
      <c r="B14" s="182">
        <f>'общ без пов'!N15</f>
        <v>122.99415</v>
      </c>
      <c r="C14" s="5">
        <v>1</v>
      </c>
      <c r="D14" s="182">
        <f>B14*C14</f>
        <v>122.99415</v>
      </c>
      <c r="E14" s="5"/>
      <c r="F14" s="5"/>
      <c r="G14" s="182">
        <f>D14+F14</f>
        <v>122.99415</v>
      </c>
    </row>
    <row r="15" spans="1:7">
      <c r="A15" s="5" t="s">
        <v>49</v>
      </c>
      <c r="B15" s="182">
        <f>'общ без пов'!N16</f>
        <v>559.40216999999996</v>
      </c>
      <c r="C15" s="5">
        <v>1</v>
      </c>
      <c r="D15" s="182">
        <f t="shared" ref="D15:D24" si="0">B15*C15</f>
        <v>559.40216999999996</v>
      </c>
      <c r="E15" s="5"/>
      <c r="F15" s="5"/>
      <c r="G15" s="182">
        <f t="shared" ref="G15:G25" si="1">D15+F15</f>
        <v>559.40216999999996</v>
      </c>
    </row>
    <row r="16" spans="1:7">
      <c r="A16" s="5" t="s">
        <v>50</v>
      </c>
      <c r="B16" s="182">
        <f>'общ без пов'!N17</f>
        <v>197.85246000000001</v>
      </c>
      <c r="C16" s="5">
        <v>1</v>
      </c>
      <c r="D16" s="182">
        <f t="shared" si="0"/>
        <v>197.85246000000001</v>
      </c>
      <c r="E16" s="5"/>
      <c r="F16" s="5"/>
      <c r="G16" s="182">
        <f t="shared" si="1"/>
        <v>197.85246000000001</v>
      </c>
    </row>
    <row r="17" spans="1:20">
      <c r="A17" s="5" t="s">
        <v>69</v>
      </c>
      <c r="B17" s="182">
        <f>'общ без пов'!N18</f>
        <v>792.82560000000012</v>
      </c>
      <c r="C17" s="5">
        <v>1</v>
      </c>
      <c r="D17" s="182">
        <f t="shared" si="0"/>
        <v>792.82560000000012</v>
      </c>
      <c r="E17" s="5"/>
      <c r="F17" s="5"/>
      <c r="G17" s="182">
        <f t="shared" si="1"/>
        <v>792.82560000000012</v>
      </c>
    </row>
    <row r="18" spans="1:20">
      <c r="A18" s="5"/>
      <c r="B18" s="182">
        <f>'общ без пов'!N19</f>
        <v>0</v>
      </c>
      <c r="C18" s="5"/>
      <c r="D18" s="182">
        <f t="shared" si="0"/>
        <v>0</v>
      </c>
      <c r="E18" s="5"/>
      <c r="F18" s="5"/>
      <c r="G18" s="182">
        <f t="shared" si="1"/>
        <v>0</v>
      </c>
    </row>
    <row r="19" spans="1:20">
      <c r="A19" s="166" t="s">
        <v>70</v>
      </c>
      <c r="B19" s="182">
        <f>'общ без пов'!N20</f>
        <v>4252.4121299999997</v>
      </c>
      <c r="C19" s="5">
        <v>1</v>
      </c>
      <c r="D19" s="182">
        <f t="shared" si="0"/>
        <v>4252.4121299999997</v>
      </c>
      <c r="E19" s="5"/>
      <c r="F19" s="5"/>
      <c r="G19" s="182">
        <f t="shared" si="1"/>
        <v>4252.4121299999997</v>
      </c>
    </row>
    <row r="20" spans="1:20">
      <c r="A20" s="5" t="s">
        <v>51</v>
      </c>
      <c r="B20" s="182">
        <f>'общ без пов'!N21</f>
        <v>775.65950999999995</v>
      </c>
      <c r="C20" s="5">
        <v>1</v>
      </c>
      <c r="D20" s="182">
        <f t="shared" si="0"/>
        <v>775.65950999999995</v>
      </c>
      <c r="E20" s="5"/>
      <c r="F20" s="5"/>
      <c r="G20" s="182">
        <f t="shared" si="1"/>
        <v>775.65950999999995</v>
      </c>
    </row>
    <row r="21" spans="1:20">
      <c r="A21" s="5" t="s">
        <v>68</v>
      </c>
      <c r="B21" s="182">
        <f>'общ без пов'!N22</f>
        <v>64.594049999999996</v>
      </c>
      <c r="C21" s="5">
        <v>1</v>
      </c>
      <c r="D21" s="182">
        <f t="shared" si="0"/>
        <v>64.594049999999996</v>
      </c>
      <c r="E21" s="5"/>
      <c r="F21" s="5"/>
      <c r="G21" s="182">
        <f t="shared" si="1"/>
        <v>64.594049999999996</v>
      </c>
    </row>
    <row r="22" spans="1:20">
      <c r="A22" s="5" t="s">
        <v>52</v>
      </c>
      <c r="B22" s="182">
        <f>'общ без пов'!N23</f>
        <v>104.05836000000001</v>
      </c>
      <c r="C22" s="5">
        <v>1</v>
      </c>
      <c r="D22" s="182">
        <f t="shared" si="0"/>
        <v>104.05836000000001</v>
      </c>
      <c r="E22" s="5"/>
      <c r="F22" s="5"/>
      <c r="G22" s="182">
        <f t="shared" si="1"/>
        <v>104.05836000000001</v>
      </c>
    </row>
    <row r="23" spans="1:20">
      <c r="A23" s="5" t="s">
        <v>109</v>
      </c>
      <c r="B23" s="182"/>
      <c r="C23" s="5"/>
      <c r="D23" s="182"/>
      <c r="E23" s="5"/>
      <c r="F23" s="5"/>
      <c r="G23" s="182">
        <f t="shared" si="1"/>
        <v>0</v>
      </c>
    </row>
    <row r="24" spans="1:20" s="1" customFormat="1" ht="12.75">
      <c r="A24" s="5">
        <v>3</v>
      </c>
      <c r="B24" s="182">
        <f>101-0.3</f>
        <v>100.7</v>
      </c>
      <c r="C24" s="5">
        <v>1</v>
      </c>
      <c r="D24" s="182">
        <f t="shared" si="0"/>
        <v>100.7</v>
      </c>
      <c r="E24" s="5"/>
      <c r="F24" s="5"/>
      <c r="G24" s="182">
        <f t="shared" si="1"/>
        <v>100.7</v>
      </c>
      <c r="T24" s="11"/>
    </row>
    <row r="25" spans="1:20" s="1" customFormat="1" ht="12.75">
      <c r="A25" s="5">
        <v>4</v>
      </c>
      <c r="B25" s="182">
        <v>102</v>
      </c>
      <c r="C25" s="182">
        <v>1</v>
      </c>
      <c r="D25" s="182">
        <f>B25*C25</f>
        <v>102</v>
      </c>
      <c r="E25" s="167"/>
      <c r="F25" s="167"/>
      <c r="G25" s="182">
        <f t="shared" si="1"/>
        <v>102</v>
      </c>
      <c r="T25" s="11"/>
    </row>
    <row r="26" spans="1:20">
      <c r="A26" s="8"/>
      <c r="B26" s="8"/>
      <c r="C26" s="8"/>
      <c r="D26" s="8"/>
      <c r="E26" s="8"/>
      <c r="F26" s="8"/>
      <c r="G26" s="189">
        <f>SUM(G14:G25)</f>
        <v>7072.4984299999996</v>
      </c>
    </row>
    <row r="27" spans="1:20">
      <c r="A27" s="283"/>
      <c r="B27" s="283"/>
      <c r="C27" s="283"/>
      <c r="D27" s="283"/>
      <c r="E27" s="283"/>
      <c r="F27" s="283"/>
      <c r="G27" s="284"/>
    </row>
    <row r="28" spans="1:20">
      <c r="A28" s="283"/>
      <c r="B28" s="283"/>
      <c r="C28" s="283"/>
      <c r="D28" s="283"/>
      <c r="E28" s="283"/>
      <c r="F28" s="283"/>
      <c r="G28" s="284"/>
    </row>
    <row r="29" spans="1:20">
      <c r="A29" s="283"/>
      <c r="B29" s="283"/>
      <c r="C29" s="283"/>
      <c r="D29" s="283"/>
      <c r="E29" s="283"/>
      <c r="F29" s="283"/>
      <c r="G29" s="284"/>
    </row>
    <row r="31" spans="1:20" s="1" customFormat="1" ht="12.75">
      <c r="B31" s="237" t="s">
        <v>2</v>
      </c>
      <c r="C31" s="12"/>
      <c r="G31" s="12" t="s">
        <v>82</v>
      </c>
      <c r="T31" s="11"/>
    </row>
    <row r="32" spans="1:20" s="1" customFormat="1" ht="12.75">
      <c r="B32" s="13"/>
      <c r="C32" s="13"/>
      <c r="G32" s="13"/>
      <c r="T32" s="11"/>
    </row>
    <row r="33" spans="2:20" s="1" customFormat="1" ht="12.75">
      <c r="B33" s="12" t="s">
        <v>95</v>
      </c>
      <c r="C33" s="12"/>
      <c r="G33" s="12" t="s">
        <v>71</v>
      </c>
      <c r="T33" s="11"/>
    </row>
  </sheetData>
  <mergeCells count="5">
    <mergeCell ref="B10:B11"/>
    <mergeCell ref="A10:A11"/>
    <mergeCell ref="C10:D10"/>
    <mergeCell ref="E10:F10"/>
    <mergeCell ref="G10:G11"/>
  </mergeCells>
  <pageMargins left="0.78740157480314965" right="0.19685039370078741" top="0.78740157480314965" bottom="0.19685039370078741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1"/>
  <sheetViews>
    <sheetView zoomScaleNormal="100" workbookViewId="0">
      <selection activeCell="F18" sqref="F18"/>
    </sheetView>
  </sheetViews>
  <sheetFormatPr defaultRowHeight="15.75"/>
  <cols>
    <col min="1" max="1" width="31.140625" style="299" customWidth="1"/>
    <col min="2" max="2" width="24.85546875" style="299" customWidth="1"/>
    <col min="3" max="3" width="32.42578125" style="299" customWidth="1"/>
    <col min="4" max="4" width="9.140625" style="14"/>
    <col min="5" max="7" width="9.140625" style="14" customWidth="1"/>
    <col min="8" max="256" width="9.140625" style="14"/>
    <col min="257" max="257" width="34.28515625" style="14" customWidth="1"/>
    <col min="258" max="258" width="29.85546875" style="14" customWidth="1"/>
    <col min="259" max="259" width="21.7109375" style="14" customWidth="1"/>
    <col min="260" max="512" width="9.140625" style="14"/>
    <col min="513" max="513" width="34.28515625" style="14" customWidth="1"/>
    <col min="514" max="514" width="29.85546875" style="14" customWidth="1"/>
    <col min="515" max="515" width="21.7109375" style="14" customWidth="1"/>
    <col min="516" max="768" width="9.140625" style="14"/>
    <col min="769" max="769" width="34.28515625" style="14" customWidth="1"/>
    <col min="770" max="770" width="29.85546875" style="14" customWidth="1"/>
    <col min="771" max="771" width="21.7109375" style="14" customWidth="1"/>
    <col min="772" max="1024" width="9.140625" style="14"/>
    <col min="1025" max="1025" width="34.28515625" style="14" customWidth="1"/>
    <col min="1026" max="1026" width="29.85546875" style="14" customWidth="1"/>
    <col min="1027" max="1027" width="21.7109375" style="14" customWidth="1"/>
    <col min="1028" max="1280" width="9.140625" style="14"/>
    <col min="1281" max="1281" width="34.28515625" style="14" customWidth="1"/>
    <col min="1282" max="1282" width="29.85546875" style="14" customWidth="1"/>
    <col min="1283" max="1283" width="21.7109375" style="14" customWidth="1"/>
    <col min="1284" max="1536" width="9.140625" style="14"/>
    <col min="1537" max="1537" width="34.28515625" style="14" customWidth="1"/>
    <col min="1538" max="1538" width="29.85546875" style="14" customWidth="1"/>
    <col min="1539" max="1539" width="21.7109375" style="14" customWidth="1"/>
    <col min="1540" max="1792" width="9.140625" style="14"/>
    <col min="1793" max="1793" width="34.28515625" style="14" customWidth="1"/>
    <col min="1794" max="1794" width="29.85546875" style="14" customWidth="1"/>
    <col min="1795" max="1795" width="21.7109375" style="14" customWidth="1"/>
    <col min="1796" max="2048" width="9.140625" style="14"/>
    <col min="2049" max="2049" width="34.28515625" style="14" customWidth="1"/>
    <col min="2050" max="2050" width="29.85546875" style="14" customWidth="1"/>
    <col min="2051" max="2051" width="21.7109375" style="14" customWidth="1"/>
    <col min="2052" max="2304" width="9.140625" style="14"/>
    <col min="2305" max="2305" width="34.28515625" style="14" customWidth="1"/>
    <col min="2306" max="2306" width="29.85546875" style="14" customWidth="1"/>
    <col min="2307" max="2307" width="21.7109375" style="14" customWidth="1"/>
    <col min="2308" max="2560" width="9.140625" style="14"/>
    <col min="2561" max="2561" width="34.28515625" style="14" customWidth="1"/>
    <col min="2562" max="2562" width="29.85546875" style="14" customWidth="1"/>
    <col min="2563" max="2563" width="21.7109375" style="14" customWidth="1"/>
    <col min="2564" max="2816" width="9.140625" style="14"/>
    <col min="2817" max="2817" width="34.28515625" style="14" customWidth="1"/>
    <col min="2818" max="2818" width="29.85546875" style="14" customWidth="1"/>
    <col min="2819" max="2819" width="21.7109375" style="14" customWidth="1"/>
    <col min="2820" max="3072" width="9.140625" style="14"/>
    <col min="3073" max="3073" width="34.28515625" style="14" customWidth="1"/>
    <col min="3074" max="3074" width="29.85546875" style="14" customWidth="1"/>
    <col min="3075" max="3075" width="21.7109375" style="14" customWidth="1"/>
    <col min="3076" max="3328" width="9.140625" style="14"/>
    <col min="3329" max="3329" width="34.28515625" style="14" customWidth="1"/>
    <col min="3330" max="3330" width="29.85546875" style="14" customWidth="1"/>
    <col min="3331" max="3331" width="21.7109375" style="14" customWidth="1"/>
    <col min="3332" max="3584" width="9.140625" style="14"/>
    <col min="3585" max="3585" width="34.28515625" style="14" customWidth="1"/>
    <col min="3586" max="3586" width="29.85546875" style="14" customWidth="1"/>
    <col min="3587" max="3587" width="21.7109375" style="14" customWidth="1"/>
    <col min="3588" max="3840" width="9.140625" style="14"/>
    <col min="3841" max="3841" width="34.28515625" style="14" customWidth="1"/>
    <col min="3842" max="3842" width="29.85546875" style="14" customWidth="1"/>
    <col min="3843" max="3843" width="21.7109375" style="14" customWidth="1"/>
    <col min="3844" max="4096" width="9.140625" style="14"/>
    <col min="4097" max="4097" width="34.28515625" style="14" customWidth="1"/>
    <col min="4098" max="4098" width="29.85546875" style="14" customWidth="1"/>
    <col min="4099" max="4099" width="21.7109375" style="14" customWidth="1"/>
    <col min="4100" max="4352" width="9.140625" style="14"/>
    <col min="4353" max="4353" width="34.28515625" style="14" customWidth="1"/>
    <col min="4354" max="4354" width="29.85546875" style="14" customWidth="1"/>
    <col min="4355" max="4355" width="21.7109375" style="14" customWidth="1"/>
    <col min="4356" max="4608" width="9.140625" style="14"/>
    <col min="4609" max="4609" width="34.28515625" style="14" customWidth="1"/>
    <col min="4610" max="4610" width="29.85546875" style="14" customWidth="1"/>
    <col min="4611" max="4611" width="21.7109375" style="14" customWidth="1"/>
    <col min="4612" max="4864" width="9.140625" style="14"/>
    <col min="4865" max="4865" width="34.28515625" style="14" customWidth="1"/>
    <col min="4866" max="4866" width="29.85546875" style="14" customWidth="1"/>
    <col min="4867" max="4867" width="21.7109375" style="14" customWidth="1"/>
    <col min="4868" max="5120" width="9.140625" style="14"/>
    <col min="5121" max="5121" width="34.28515625" style="14" customWidth="1"/>
    <col min="5122" max="5122" width="29.85546875" style="14" customWidth="1"/>
    <col min="5123" max="5123" width="21.7109375" style="14" customWidth="1"/>
    <col min="5124" max="5376" width="9.140625" style="14"/>
    <col min="5377" max="5377" width="34.28515625" style="14" customWidth="1"/>
    <col min="5378" max="5378" width="29.85546875" style="14" customWidth="1"/>
    <col min="5379" max="5379" width="21.7109375" style="14" customWidth="1"/>
    <col min="5380" max="5632" width="9.140625" style="14"/>
    <col min="5633" max="5633" width="34.28515625" style="14" customWidth="1"/>
    <col min="5634" max="5634" width="29.85546875" style="14" customWidth="1"/>
    <col min="5635" max="5635" width="21.7109375" style="14" customWidth="1"/>
    <col min="5636" max="5888" width="9.140625" style="14"/>
    <col min="5889" max="5889" width="34.28515625" style="14" customWidth="1"/>
    <col min="5890" max="5890" width="29.85546875" style="14" customWidth="1"/>
    <col min="5891" max="5891" width="21.7109375" style="14" customWidth="1"/>
    <col min="5892" max="6144" width="9.140625" style="14"/>
    <col min="6145" max="6145" width="34.28515625" style="14" customWidth="1"/>
    <col min="6146" max="6146" width="29.85546875" style="14" customWidth="1"/>
    <col min="6147" max="6147" width="21.7109375" style="14" customWidth="1"/>
    <col min="6148" max="6400" width="9.140625" style="14"/>
    <col min="6401" max="6401" width="34.28515625" style="14" customWidth="1"/>
    <col min="6402" max="6402" width="29.85546875" style="14" customWidth="1"/>
    <col min="6403" max="6403" width="21.7109375" style="14" customWidth="1"/>
    <col min="6404" max="6656" width="9.140625" style="14"/>
    <col min="6657" max="6657" width="34.28515625" style="14" customWidth="1"/>
    <col min="6658" max="6658" width="29.85546875" style="14" customWidth="1"/>
    <col min="6659" max="6659" width="21.7109375" style="14" customWidth="1"/>
    <col min="6660" max="6912" width="9.140625" style="14"/>
    <col min="6913" max="6913" width="34.28515625" style="14" customWidth="1"/>
    <col min="6914" max="6914" width="29.85546875" style="14" customWidth="1"/>
    <col min="6915" max="6915" width="21.7109375" style="14" customWidth="1"/>
    <col min="6916" max="7168" width="9.140625" style="14"/>
    <col min="7169" max="7169" width="34.28515625" style="14" customWidth="1"/>
    <col min="7170" max="7170" width="29.85546875" style="14" customWidth="1"/>
    <col min="7171" max="7171" width="21.7109375" style="14" customWidth="1"/>
    <col min="7172" max="7424" width="9.140625" style="14"/>
    <col min="7425" max="7425" width="34.28515625" style="14" customWidth="1"/>
    <col min="7426" max="7426" width="29.85546875" style="14" customWidth="1"/>
    <col min="7427" max="7427" width="21.7109375" style="14" customWidth="1"/>
    <col min="7428" max="7680" width="9.140625" style="14"/>
    <col min="7681" max="7681" width="34.28515625" style="14" customWidth="1"/>
    <col min="7682" max="7682" width="29.85546875" style="14" customWidth="1"/>
    <col min="7683" max="7683" width="21.7109375" style="14" customWidth="1"/>
    <col min="7684" max="7936" width="9.140625" style="14"/>
    <col min="7937" max="7937" width="34.28515625" style="14" customWidth="1"/>
    <col min="7938" max="7938" width="29.85546875" style="14" customWidth="1"/>
    <col min="7939" max="7939" width="21.7109375" style="14" customWidth="1"/>
    <col min="7940" max="8192" width="9.140625" style="14"/>
    <col min="8193" max="8193" width="34.28515625" style="14" customWidth="1"/>
    <col min="8194" max="8194" width="29.85546875" style="14" customWidth="1"/>
    <col min="8195" max="8195" width="21.7109375" style="14" customWidth="1"/>
    <col min="8196" max="8448" width="9.140625" style="14"/>
    <col min="8449" max="8449" width="34.28515625" style="14" customWidth="1"/>
    <col min="8450" max="8450" width="29.85546875" style="14" customWidth="1"/>
    <col min="8451" max="8451" width="21.7109375" style="14" customWidth="1"/>
    <col min="8452" max="8704" width="9.140625" style="14"/>
    <col min="8705" max="8705" width="34.28515625" style="14" customWidth="1"/>
    <col min="8706" max="8706" width="29.85546875" style="14" customWidth="1"/>
    <col min="8707" max="8707" width="21.7109375" style="14" customWidth="1"/>
    <col min="8708" max="8960" width="9.140625" style="14"/>
    <col min="8961" max="8961" width="34.28515625" style="14" customWidth="1"/>
    <col min="8962" max="8962" width="29.85546875" style="14" customWidth="1"/>
    <col min="8963" max="8963" width="21.7109375" style="14" customWidth="1"/>
    <col min="8964" max="9216" width="9.140625" style="14"/>
    <col min="9217" max="9217" width="34.28515625" style="14" customWidth="1"/>
    <col min="9218" max="9218" width="29.85546875" style="14" customWidth="1"/>
    <col min="9219" max="9219" width="21.7109375" style="14" customWidth="1"/>
    <col min="9220" max="9472" width="9.140625" style="14"/>
    <col min="9473" max="9473" width="34.28515625" style="14" customWidth="1"/>
    <col min="9474" max="9474" width="29.85546875" style="14" customWidth="1"/>
    <col min="9475" max="9475" width="21.7109375" style="14" customWidth="1"/>
    <col min="9476" max="9728" width="9.140625" style="14"/>
    <col min="9729" max="9729" width="34.28515625" style="14" customWidth="1"/>
    <col min="9730" max="9730" width="29.85546875" style="14" customWidth="1"/>
    <col min="9731" max="9731" width="21.7109375" style="14" customWidth="1"/>
    <col min="9732" max="9984" width="9.140625" style="14"/>
    <col min="9985" max="9985" width="34.28515625" style="14" customWidth="1"/>
    <col min="9986" max="9986" width="29.85546875" style="14" customWidth="1"/>
    <col min="9987" max="9987" width="21.7109375" style="14" customWidth="1"/>
    <col min="9988" max="10240" width="9.140625" style="14"/>
    <col min="10241" max="10241" width="34.28515625" style="14" customWidth="1"/>
    <col min="10242" max="10242" width="29.85546875" style="14" customWidth="1"/>
    <col min="10243" max="10243" width="21.7109375" style="14" customWidth="1"/>
    <col min="10244" max="10496" width="9.140625" style="14"/>
    <col min="10497" max="10497" width="34.28515625" style="14" customWidth="1"/>
    <col min="10498" max="10498" width="29.85546875" style="14" customWidth="1"/>
    <col min="10499" max="10499" width="21.7109375" style="14" customWidth="1"/>
    <col min="10500" max="10752" width="9.140625" style="14"/>
    <col min="10753" max="10753" width="34.28515625" style="14" customWidth="1"/>
    <col min="10754" max="10754" width="29.85546875" style="14" customWidth="1"/>
    <col min="10755" max="10755" width="21.7109375" style="14" customWidth="1"/>
    <col min="10756" max="11008" width="9.140625" style="14"/>
    <col min="11009" max="11009" width="34.28515625" style="14" customWidth="1"/>
    <col min="11010" max="11010" width="29.85546875" style="14" customWidth="1"/>
    <col min="11011" max="11011" width="21.7109375" style="14" customWidth="1"/>
    <col min="11012" max="11264" width="9.140625" style="14"/>
    <col min="11265" max="11265" width="34.28515625" style="14" customWidth="1"/>
    <col min="11266" max="11266" width="29.85546875" style="14" customWidth="1"/>
    <col min="11267" max="11267" width="21.7109375" style="14" customWidth="1"/>
    <col min="11268" max="11520" width="9.140625" style="14"/>
    <col min="11521" max="11521" width="34.28515625" style="14" customWidth="1"/>
    <col min="11522" max="11522" width="29.85546875" style="14" customWidth="1"/>
    <col min="11523" max="11523" width="21.7109375" style="14" customWidth="1"/>
    <col min="11524" max="11776" width="9.140625" style="14"/>
    <col min="11777" max="11777" width="34.28515625" style="14" customWidth="1"/>
    <col min="11778" max="11778" width="29.85546875" style="14" customWidth="1"/>
    <col min="11779" max="11779" width="21.7109375" style="14" customWidth="1"/>
    <col min="11780" max="12032" width="9.140625" style="14"/>
    <col min="12033" max="12033" width="34.28515625" style="14" customWidth="1"/>
    <col min="12034" max="12034" width="29.85546875" style="14" customWidth="1"/>
    <col min="12035" max="12035" width="21.7109375" style="14" customWidth="1"/>
    <col min="12036" max="12288" width="9.140625" style="14"/>
    <col min="12289" max="12289" width="34.28515625" style="14" customWidth="1"/>
    <col min="12290" max="12290" width="29.85546875" style="14" customWidth="1"/>
    <col min="12291" max="12291" width="21.7109375" style="14" customWidth="1"/>
    <col min="12292" max="12544" width="9.140625" style="14"/>
    <col min="12545" max="12545" width="34.28515625" style="14" customWidth="1"/>
    <col min="12546" max="12546" width="29.85546875" style="14" customWidth="1"/>
    <col min="12547" max="12547" width="21.7109375" style="14" customWidth="1"/>
    <col min="12548" max="12800" width="9.140625" style="14"/>
    <col min="12801" max="12801" width="34.28515625" style="14" customWidth="1"/>
    <col min="12802" max="12802" width="29.85546875" style="14" customWidth="1"/>
    <col min="12803" max="12803" width="21.7109375" style="14" customWidth="1"/>
    <col min="12804" max="13056" width="9.140625" style="14"/>
    <col min="13057" max="13057" width="34.28515625" style="14" customWidth="1"/>
    <col min="13058" max="13058" width="29.85546875" style="14" customWidth="1"/>
    <col min="13059" max="13059" width="21.7109375" style="14" customWidth="1"/>
    <col min="13060" max="13312" width="9.140625" style="14"/>
    <col min="13313" max="13313" width="34.28515625" style="14" customWidth="1"/>
    <col min="13314" max="13314" width="29.85546875" style="14" customWidth="1"/>
    <col min="13315" max="13315" width="21.7109375" style="14" customWidth="1"/>
    <col min="13316" max="13568" width="9.140625" style="14"/>
    <col min="13569" max="13569" width="34.28515625" style="14" customWidth="1"/>
    <col min="13570" max="13570" width="29.85546875" style="14" customWidth="1"/>
    <col min="13571" max="13571" width="21.7109375" style="14" customWidth="1"/>
    <col min="13572" max="13824" width="9.140625" style="14"/>
    <col min="13825" max="13825" width="34.28515625" style="14" customWidth="1"/>
    <col min="13826" max="13826" width="29.85546875" style="14" customWidth="1"/>
    <col min="13827" max="13827" width="21.7109375" style="14" customWidth="1"/>
    <col min="13828" max="14080" width="9.140625" style="14"/>
    <col min="14081" max="14081" width="34.28515625" style="14" customWidth="1"/>
    <col min="14082" max="14082" width="29.85546875" style="14" customWidth="1"/>
    <col min="14083" max="14083" width="21.7109375" style="14" customWidth="1"/>
    <col min="14084" max="14336" width="9.140625" style="14"/>
    <col min="14337" max="14337" width="34.28515625" style="14" customWidth="1"/>
    <col min="14338" max="14338" width="29.85546875" style="14" customWidth="1"/>
    <col min="14339" max="14339" width="21.7109375" style="14" customWidth="1"/>
    <col min="14340" max="14592" width="9.140625" style="14"/>
    <col min="14593" max="14593" width="34.28515625" style="14" customWidth="1"/>
    <col min="14594" max="14594" width="29.85546875" style="14" customWidth="1"/>
    <col min="14595" max="14595" width="21.7109375" style="14" customWidth="1"/>
    <col min="14596" max="14848" width="9.140625" style="14"/>
    <col min="14849" max="14849" width="34.28515625" style="14" customWidth="1"/>
    <col min="14850" max="14850" width="29.85546875" style="14" customWidth="1"/>
    <col min="14851" max="14851" width="21.7109375" style="14" customWidth="1"/>
    <col min="14852" max="15104" width="9.140625" style="14"/>
    <col min="15105" max="15105" width="34.28515625" style="14" customWidth="1"/>
    <col min="15106" max="15106" width="29.85546875" style="14" customWidth="1"/>
    <col min="15107" max="15107" width="21.7109375" style="14" customWidth="1"/>
    <col min="15108" max="15360" width="9.140625" style="14"/>
    <col min="15361" max="15361" width="34.28515625" style="14" customWidth="1"/>
    <col min="15362" max="15362" width="29.85546875" style="14" customWidth="1"/>
    <col min="15363" max="15363" width="21.7109375" style="14" customWidth="1"/>
    <col min="15364" max="15616" width="9.140625" style="14"/>
    <col min="15617" max="15617" width="34.28515625" style="14" customWidth="1"/>
    <col min="15618" max="15618" width="29.85546875" style="14" customWidth="1"/>
    <col min="15619" max="15619" width="21.7109375" style="14" customWidth="1"/>
    <col min="15620" max="15872" width="9.140625" style="14"/>
    <col min="15873" max="15873" width="34.28515625" style="14" customWidth="1"/>
    <col min="15874" max="15874" width="29.85546875" style="14" customWidth="1"/>
    <col min="15875" max="15875" width="21.7109375" style="14" customWidth="1"/>
    <col min="15876" max="16128" width="9.140625" style="14"/>
    <col min="16129" max="16129" width="34.28515625" style="14" customWidth="1"/>
    <col min="16130" max="16130" width="29.85546875" style="14" customWidth="1"/>
    <col min="16131" max="16131" width="21.7109375" style="14" customWidth="1"/>
    <col min="16132" max="16384" width="9.140625" style="14"/>
  </cols>
  <sheetData>
    <row r="1" spans="1:8">
      <c r="A1" s="580" t="s">
        <v>122</v>
      </c>
      <c r="B1" s="580"/>
      <c r="C1" s="580"/>
    </row>
    <row r="2" spans="1:8" ht="12.75">
      <c r="A2" s="42"/>
      <c r="B2" s="42"/>
      <c r="C2" s="42"/>
    </row>
    <row r="3" spans="1:8" ht="12.75">
      <c r="A3" s="42" t="s">
        <v>12</v>
      </c>
      <c r="B3" s="42"/>
      <c r="C3" s="42"/>
    </row>
    <row r="4" spans="1:8">
      <c r="A4" s="285"/>
      <c r="B4" s="285"/>
      <c r="C4" s="285"/>
    </row>
    <row r="5" spans="1:8">
      <c r="A5" s="286"/>
      <c r="B5" s="286"/>
      <c r="C5" s="287"/>
    </row>
    <row r="6" spans="1:8" ht="12.75">
      <c r="A6" s="3" t="s">
        <v>100</v>
      </c>
      <c r="B6" s="4">
        <v>2023</v>
      </c>
      <c r="C6" s="1"/>
      <c r="E6" s="1"/>
    </row>
    <row r="7" spans="1:8" ht="12.75">
      <c r="A7" s="3" t="s">
        <v>101</v>
      </c>
      <c r="B7" s="4" t="s">
        <v>102</v>
      </c>
      <c r="C7" s="1"/>
      <c r="E7" s="1"/>
    </row>
    <row r="8" spans="1:8" ht="12.75">
      <c r="A8" s="3" t="s">
        <v>103</v>
      </c>
      <c r="B8" s="4" t="s">
        <v>104</v>
      </c>
      <c r="C8" s="1"/>
      <c r="E8" s="1"/>
    </row>
    <row r="9" spans="1:8" ht="27" customHeight="1">
      <c r="A9" s="3" t="s">
        <v>105</v>
      </c>
      <c r="B9" s="581" t="s">
        <v>90</v>
      </c>
      <c r="C9" s="581"/>
      <c r="E9" s="1"/>
    </row>
    <row r="10" spans="1:8" ht="12.75">
      <c r="A10" s="3" t="s">
        <v>106</v>
      </c>
      <c r="B10" s="4" t="s">
        <v>107</v>
      </c>
      <c r="C10" s="1"/>
      <c r="E10" s="1"/>
    </row>
    <row r="11" spans="1:8">
      <c r="A11" s="4" t="s">
        <v>298</v>
      </c>
      <c r="B11" s="42" t="s">
        <v>474</v>
      </c>
      <c r="C11" s="1"/>
      <c r="E11" s="1"/>
      <c r="F11" s="173"/>
      <c r="G11" s="173"/>
      <c r="H11" s="1"/>
    </row>
    <row r="12" spans="1:8">
      <c r="A12" s="288"/>
      <c r="B12" s="288"/>
      <c r="C12" s="289"/>
    </row>
    <row r="13" spans="1:8" ht="58.5" customHeight="1">
      <c r="A13" s="290" t="s">
        <v>123</v>
      </c>
      <c r="B13" s="290" t="s">
        <v>124</v>
      </c>
      <c r="C13" s="290" t="s">
        <v>125</v>
      </c>
    </row>
    <row r="14" spans="1:8">
      <c r="A14" s="291">
        <v>1</v>
      </c>
      <c r="B14" s="291">
        <v>2</v>
      </c>
      <c r="C14" s="291">
        <v>3</v>
      </c>
    </row>
    <row r="15" spans="1:8" s="76" customFormat="1" ht="12.75">
      <c r="A15" s="49" t="s">
        <v>110</v>
      </c>
      <c r="B15" s="48" t="s">
        <v>4</v>
      </c>
      <c r="C15" s="50" t="s">
        <v>110</v>
      </c>
    </row>
    <row r="16" spans="1:8">
      <c r="A16" s="292"/>
      <c r="B16" s="291"/>
      <c r="C16" s="293"/>
    </row>
    <row r="17" spans="1:6">
      <c r="A17" s="294">
        <f>F20</f>
        <v>180824.47014406495</v>
      </c>
      <c r="B17" s="295">
        <v>6</v>
      </c>
      <c r="C17" s="296">
        <f>(A17*B17)/100-2</f>
        <v>10847.468208643897</v>
      </c>
    </row>
    <row r="18" spans="1:6" ht="21" customHeight="1">
      <c r="A18" s="297" t="s">
        <v>126</v>
      </c>
      <c r="B18" s="291"/>
      <c r="C18" s="298">
        <f>SUM(C17)</f>
        <v>10847.468208643897</v>
      </c>
      <c r="E18" s="180"/>
      <c r="F18" s="525">
        <f>'пр47-159'!C20</f>
        <v>200916.07793784994</v>
      </c>
    </row>
    <row r="19" spans="1:6">
      <c r="C19" s="300"/>
      <c r="F19" s="23">
        <f>F18*10%</f>
        <v>20091.607793784995</v>
      </c>
    </row>
    <row r="20" spans="1:6">
      <c r="F20" s="525">
        <f>F18-F19</f>
        <v>180824.47014406495</v>
      </c>
    </row>
    <row r="22" spans="1:6" s="76" customFormat="1" ht="12.75">
      <c r="A22" s="237" t="s">
        <v>2</v>
      </c>
      <c r="B22" s="43"/>
      <c r="C22" s="237" t="s">
        <v>82</v>
      </c>
    </row>
    <row r="23" spans="1:6" s="76" customFormat="1" ht="12.75">
      <c r="A23" s="42"/>
      <c r="B23" s="42"/>
      <c r="C23" s="42"/>
    </row>
    <row r="24" spans="1:6" s="76" customFormat="1" ht="12.75">
      <c r="A24" s="43" t="s">
        <v>95</v>
      </c>
      <c r="B24" s="43"/>
      <c r="C24" s="43" t="s">
        <v>71</v>
      </c>
    </row>
    <row r="31" spans="1:6" ht="12.75">
      <c r="A31" s="42"/>
      <c r="B31" s="42"/>
      <c r="C31" s="42"/>
    </row>
  </sheetData>
  <mergeCells count="2">
    <mergeCell ref="A1:C1"/>
    <mergeCell ref="B9:C9"/>
  </mergeCells>
  <pageMargins left="0.70866141732283472" right="0.59055118110236227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zoomScale="75" workbookViewId="0">
      <selection activeCell="F18" sqref="F18"/>
    </sheetView>
  </sheetViews>
  <sheetFormatPr defaultRowHeight="15.75"/>
  <cols>
    <col min="1" max="1" width="34" style="23" customWidth="1"/>
    <col min="2" max="2" width="32.140625" style="23" customWidth="1"/>
    <col min="3" max="3" width="19.7109375" style="23" customWidth="1"/>
    <col min="4" max="256" width="9.140625" style="23"/>
    <col min="257" max="257" width="39.7109375" style="23" bestFit="1" customWidth="1"/>
    <col min="258" max="258" width="32.140625" style="23" customWidth="1"/>
    <col min="259" max="259" width="19.7109375" style="23" customWidth="1"/>
    <col min="260" max="512" width="9.140625" style="23"/>
    <col min="513" max="513" width="39.7109375" style="23" bestFit="1" customWidth="1"/>
    <col min="514" max="514" width="32.140625" style="23" customWidth="1"/>
    <col min="515" max="515" width="19.7109375" style="23" customWidth="1"/>
    <col min="516" max="768" width="9.140625" style="23"/>
    <col min="769" max="769" width="39.7109375" style="23" bestFit="1" customWidth="1"/>
    <col min="770" max="770" width="32.140625" style="23" customWidth="1"/>
    <col min="771" max="771" width="19.7109375" style="23" customWidth="1"/>
    <col min="772" max="1024" width="9.140625" style="23"/>
    <col min="1025" max="1025" width="39.7109375" style="23" bestFit="1" customWidth="1"/>
    <col min="1026" max="1026" width="32.140625" style="23" customWidth="1"/>
    <col min="1027" max="1027" width="19.7109375" style="23" customWidth="1"/>
    <col min="1028" max="1280" width="9.140625" style="23"/>
    <col min="1281" max="1281" width="39.7109375" style="23" bestFit="1" customWidth="1"/>
    <col min="1282" max="1282" width="32.140625" style="23" customWidth="1"/>
    <col min="1283" max="1283" width="19.7109375" style="23" customWidth="1"/>
    <col min="1284" max="1536" width="9.140625" style="23"/>
    <col min="1537" max="1537" width="39.7109375" style="23" bestFit="1" customWidth="1"/>
    <col min="1538" max="1538" width="32.140625" style="23" customWidth="1"/>
    <col min="1539" max="1539" width="19.7109375" style="23" customWidth="1"/>
    <col min="1540" max="1792" width="9.140625" style="23"/>
    <col min="1793" max="1793" width="39.7109375" style="23" bestFit="1" customWidth="1"/>
    <col min="1794" max="1794" width="32.140625" style="23" customWidth="1"/>
    <col min="1795" max="1795" width="19.7109375" style="23" customWidth="1"/>
    <col min="1796" max="2048" width="9.140625" style="23"/>
    <col min="2049" max="2049" width="39.7109375" style="23" bestFit="1" customWidth="1"/>
    <col min="2050" max="2050" width="32.140625" style="23" customWidth="1"/>
    <col min="2051" max="2051" width="19.7109375" style="23" customWidth="1"/>
    <col min="2052" max="2304" width="9.140625" style="23"/>
    <col min="2305" max="2305" width="39.7109375" style="23" bestFit="1" customWidth="1"/>
    <col min="2306" max="2306" width="32.140625" style="23" customWidth="1"/>
    <col min="2307" max="2307" width="19.7109375" style="23" customWidth="1"/>
    <col min="2308" max="2560" width="9.140625" style="23"/>
    <col min="2561" max="2561" width="39.7109375" style="23" bestFit="1" customWidth="1"/>
    <col min="2562" max="2562" width="32.140625" style="23" customWidth="1"/>
    <col min="2563" max="2563" width="19.7109375" style="23" customWidth="1"/>
    <col min="2564" max="2816" width="9.140625" style="23"/>
    <col min="2817" max="2817" width="39.7109375" style="23" bestFit="1" customWidth="1"/>
    <col min="2818" max="2818" width="32.140625" style="23" customWidth="1"/>
    <col min="2819" max="2819" width="19.7109375" style="23" customWidth="1"/>
    <col min="2820" max="3072" width="9.140625" style="23"/>
    <col min="3073" max="3073" width="39.7109375" style="23" bestFit="1" customWidth="1"/>
    <col min="3074" max="3074" width="32.140625" style="23" customWidth="1"/>
    <col min="3075" max="3075" width="19.7109375" style="23" customWidth="1"/>
    <col min="3076" max="3328" width="9.140625" style="23"/>
    <col min="3329" max="3329" width="39.7109375" style="23" bestFit="1" customWidth="1"/>
    <col min="3330" max="3330" width="32.140625" style="23" customWidth="1"/>
    <col min="3331" max="3331" width="19.7109375" style="23" customWidth="1"/>
    <col min="3332" max="3584" width="9.140625" style="23"/>
    <col min="3585" max="3585" width="39.7109375" style="23" bestFit="1" customWidth="1"/>
    <col min="3586" max="3586" width="32.140625" style="23" customWidth="1"/>
    <col min="3587" max="3587" width="19.7109375" style="23" customWidth="1"/>
    <col min="3588" max="3840" width="9.140625" style="23"/>
    <col min="3841" max="3841" width="39.7109375" style="23" bestFit="1" customWidth="1"/>
    <col min="3842" max="3842" width="32.140625" style="23" customWidth="1"/>
    <col min="3843" max="3843" width="19.7109375" style="23" customWidth="1"/>
    <col min="3844" max="4096" width="9.140625" style="23"/>
    <col min="4097" max="4097" width="39.7109375" style="23" bestFit="1" customWidth="1"/>
    <col min="4098" max="4098" width="32.140625" style="23" customWidth="1"/>
    <col min="4099" max="4099" width="19.7109375" style="23" customWidth="1"/>
    <col min="4100" max="4352" width="9.140625" style="23"/>
    <col min="4353" max="4353" width="39.7109375" style="23" bestFit="1" customWidth="1"/>
    <col min="4354" max="4354" width="32.140625" style="23" customWidth="1"/>
    <col min="4355" max="4355" width="19.7109375" style="23" customWidth="1"/>
    <col min="4356" max="4608" width="9.140625" style="23"/>
    <col min="4609" max="4609" width="39.7109375" style="23" bestFit="1" customWidth="1"/>
    <col min="4610" max="4610" width="32.140625" style="23" customWidth="1"/>
    <col min="4611" max="4611" width="19.7109375" style="23" customWidth="1"/>
    <col min="4612" max="4864" width="9.140625" style="23"/>
    <col min="4865" max="4865" width="39.7109375" style="23" bestFit="1" customWidth="1"/>
    <col min="4866" max="4866" width="32.140625" style="23" customWidth="1"/>
    <col min="4867" max="4867" width="19.7109375" style="23" customWidth="1"/>
    <col min="4868" max="5120" width="9.140625" style="23"/>
    <col min="5121" max="5121" width="39.7109375" style="23" bestFit="1" customWidth="1"/>
    <col min="5122" max="5122" width="32.140625" style="23" customWidth="1"/>
    <col min="5123" max="5123" width="19.7109375" style="23" customWidth="1"/>
    <col min="5124" max="5376" width="9.140625" style="23"/>
    <col min="5377" max="5377" width="39.7109375" style="23" bestFit="1" customWidth="1"/>
    <col min="5378" max="5378" width="32.140625" style="23" customWidth="1"/>
    <col min="5379" max="5379" width="19.7109375" style="23" customWidth="1"/>
    <col min="5380" max="5632" width="9.140625" style="23"/>
    <col min="5633" max="5633" width="39.7109375" style="23" bestFit="1" customWidth="1"/>
    <col min="5634" max="5634" width="32.140625" style="23" customWidth="1"/>
    <col min="5635" max="5635" width="19.7109375" style="23" customWidth="1"/>
    <col min="5636" max="5888" width="9.140625" style="23"/>
    <col min="5889" max="5889" width="39.7109375" style="23" bestFit="1" customWidth="1"/>
    <col min="5890" max="5890" width="32.140625" style="23" customWidth="1"/>
    <col min="5891" max="5891" width="19.7109375" style="23" customWidth="1"/>
    <col min="5892" max="6144" width="9.140625" style="23"/>
    <col min="6145" max="6145" width="39.7109375" style="23" bestFit="1" customWidth="1"/>
    <col min="6146" max="6146" width="32.140625" style="23" customWidth="1"/>
    <col min="6147" max="6147" width="19.7109375" style="23" customWidth="1"/>
    <col min="6148" max="6400" width="9.140625" style="23"/>
    <col min="6401" max="6401" width="39.7109375" style="23" bestFit="1" customWidth="1"/>
    <col min="6402" max="6402" width="32.140625" style="23" customWidth="1"/>
    <col min="6403" max="6403" width="19.7109375" style="23" customWidth="1"/>
    <col min="6404" max="6656" width="9.140625" style="23"/>
    <col min="6657" max="6657" width="39.7109375" style="23" bestFit="1" customWidth="1"/>
    <col min="6658" max="6658" width="32.140625" style="23" customWidth="1"/>
    <col min="6659" max="6659" width="19.7109375" style="23" customWidth="1"/>
    <col min="6660" max="6912" width="9.140625" style="23"/>
    <col min="6913" max="6913" width="39.7109375" style="23" bestFit="1" customWidth="1"/>
    <col min="6914" max="6914" width="32.140625" style="23" customWidth="1"/>
    <col min="6915" max="6915" width="19.7109375" style="23" customWidth="1"/>
    <col min="6916" max="7168" width="9.140625" style="23"/>
    <col min="7169" max="7169" width="39.7109375" style="23" bestFit="1" customWidth="1"/>
    <col min="7170" max="7170" width="32.140625" style="23" customWidth="1"/>
    <col min="7171" max="7171" width="19.7109375" style="23" customWidth="1"/>
    <col min="7172" max="7424" width="9.140625" style="23"/>
    <col min="7425" max="7425" width="39.7109375" style="23" bestFit="1" customWidth="1"/>
    <col min="7426" max="7426" width="32.140625" style="23" customWidth="1"/>
    <col min="7427" max="7427" width="19.7109375" style="23" customWidth="1"/>
    <col min="7428" max="7680" width="9.140625" style="23"/>
    <col min="7681" max="7681" width="39.7109375" style="23" bestFit="1" customWidth="1"/>
    <col min="7682" max="7682" width="32.140625" style="23" customWidth="1"/>
    <col min="7683" max="7683" width="19.7109375" style="23" customWidth="1"/>
    <col min="7684" max="7936" width="9.140625" style="23"/>
    <col min="7937" max="7937" width="39.7109375" style="23" bestFit="1" customWidth="1"/>
    <col min="7938" max="7938" width="32.140625" style="23" customWidth="1"/>
    <col min="7939" max="7939" width="19.7109375" style="23" customWidth="1"/>
    <col min="7940" max="8192" width="9.140625" style="23"/>
    <col min="8193" max="8193" width="39.7109375" style="23" bestFit="1" customWidth="1"/>
    <col min="8194" max="8194" width="32.140625" style="23" customWidth="1"/>
    <col min="8195" max="8195" width="19.7109375" style="23" customWidth="1"/>
    <col min="8196" max="8448" width="9.140625" style="23"/>
    <col min="8449" max="8449" width="39.7109375" style="23" bestFit="1" customWidth="1"/>
    <col min="8450" max="8450" width="32.140625" style="23" customWidth="1"/>
    <col min="8451" max="8451" width="19.7109375" style="23" customWidth="1"/>
    <col min="8452" max="8704" width="9.140625" style="23"/>
    <col min="8705" max="8705" width="39.7109375" style="23" bestFit="1" customWidth="1"/>
    <col min="8706" max="8706" width="32.140625" style="23" customWidth="1"/>
    <col min="8707" max="8707" width="19.7109375" style="23" customWidth="1"/>
    <col min="8708" max="8960" width="9.140625" style="23"/>
    <col min="8961" max="8961" width="39.7109375" style="23" bestFit="1" customWidth="1"/>
    <col min="8962" max="8962" width="32.140625" style="23" customWidth="1"/>
    <col min="8963" max="8963" width="19.7109375" style="23" customWidth="1"/>
    <col min="8964" max="9216" width="9.140625" style="23"/>
    <col min="9217" max="9217" width="39.7109375" style="23" bestFit="1" customWidth="1"/>
    <col min="9218" max="9218" width="32.140625" style="23" customWidth="1"/>
    <col min="9219" max="9219" width="19.7109375" style="23" customWidth="1"/>
    <col min="9220" max="9472" width="9.140625" style="23"/>
    <col min="9473" max="9473" width="39.7109375" style="23" bestFit="1" customWidth="1"/>
    <col min="9474" max="9474" width="32.140625" style="23" customWidth="1"/>
    <col min="9475" max="9475" width="19.7109375" style="23" customWidth="1"/>
    <col min="9476" max="9728" width="9.140625" style="23"/>
    <col min="9729" max="9729" width="39.7109375" style="23" bestFit="1" customWidth="1"/>
    <col min="9730" max="9730" width="32.140625" style="23" customWidth="1"/>
    <col min="9731" max="9731" width="19.7109375" style="23" customWidth="1"/>
    <col min="9732" max="9984" width="9.140625" style="23"/>
    <col min="9985" max="9985" width="39.7109375" style="23" bestFit="1" customWidth="1"/>
    <col min="9986" max="9986" width="32.140625" style="23" customWidth="1"/>
    <col min="9987" max="9987" width="19.7109375" style="23" customWidth="1"/>
    <col min="9988" max="10240" width="9.140625" style="23"/>
    <col min="10241" max="10241" width="39.7109375" style="23" bestFit="1" customWidth="1"/>
    <col min="10242" max="10242" width="32.140625" style="23" customWidth="1"/>
    <col min="10243" max="10243" width="19.7109375" style="23" customWidth="1"/>
    <col min="10244" max="10496" width="9.140625" style="23"/>
    <col min="10497" max="10497" width="39.7109375" style="23" bestFit="1" customWidth="1"/>
    <col min="10498" max="10498" width="32.140625" style="23" customWidth="1"/>
    <col min="10499" max="10499" width="19.7109375" style="23" customWidth="1"/>
    <col min="10500" max="10752" width="9.140625" style="23"/>
    <col min="10753" max="10753" width="39.7109375" style="23" bestFit="1" customWidth="1"/>
    <col min="10754" max="10754" width="32.140625" style="23" customWidth="1"/>
    <col min="10755" max="10755" width="19.7109375" style="23" customWidth="1"/>
    <col min="10756" max="11008" width="9.140625" style="23"/>
    <col min="11009" max="11009" width="39.7109375" style="23" bestFit="1" customWidth="1"/>
    <col min="11010" max="11010" width="32.140625" style="23" customWidth="1"/>
    <col min="11011" max="11011" width="19.7109375" style="23" customWidth="1"/>
    <col min="11012" max="11264" width="9.140625" style="23"/>
    <col min="11265" max="11265" width="39.7109375" style="23" bestFit="1" customWidth="1"/>
    <col min="11266" max="11266" width="32.140625" style="23" customWidth="1"/>
    <col min="11267" max="11267" width="19.7109375" style="23" customWidth="1"/>
    <col min="11268" max="11520" width="9.140625" style="23"/>
    <col min="11521" max="11521" width="39.7109375" style="23" bestFit="1" customWidth="1"/>
    <col min="11522" max="11522" width="32.140625" style="23" customWidth="1"/>
    <col min="11523" max="11523" width="19.7109375" style="23" customWidth="1"/>
    <col min="11524" max="11776" width="9.140625" style="23"/>
    <col min="11777" max="11777" width="39.7109375" style="23" bestFit="1" customWidth="1"/>
    <col min="11778" max="11778" width="32.140625" style="23" customWidth="1"/>
    <col min="11779" max="11779" width="19.7109375" style="23" customWidth="1"/>
    <col min="11780" max="12032" width="9.140625" style="23"/>
    <col min="12033" max="12033" width="39.7109375" style="23" bestFit="1" customWidth="1"/>
    <col min="12034" max="12034" width="32.140625" style="23" customWidth="1"/>
    <col min="12035" max="12035" width="19.7109375" style="23" customWidth="1"/>
    <col min="12036" max="12288" width="9.140625" style="23"/>
    <col min="12289" max="12289" width="39.7109375" style="23" bestFit="1" customWidth="1"/>
    <col min="12290" max="12290" width="32.140625" style="23" customWidth="1"/>
    <col min="12291" max="12291" width="19.7109375" style="23" customWidth="1"/>
    <col min="12292" max="12544" width="9.140625" style="23"/>
    <col min="12545" max="12545" width="39.7109375" style="23" bestFit="1" customWidth="1"/>
    <col min="12546" max="12546" width="32.140625" style="23" customWidth="1"/>
    <col min="12547" max="12547" width="19.7109375" style="23" customWidth="1"/>
    <col min="12548" max="12800" width="9.140625" style="23"/>
    <col min="12801" max="12801" width="39.7109375" style="23" bestFit="1" customWidth="1"/>
    <col min="12802" max="12802" width="32.140625" style="23" customWidth="1"/>
    <col min="12803" max="12803" width="19.7109375" style="23" customWidth="1"/>
    <col min="12804" max="13056" width="9.140625" style="23"/>
    <col min="13057" max="13057" width="39.7109375" style="23" bestFit="1" customWidth="1"/>
    <col min="13058" max="13058" width="32.140625" style="23" customWidth="1"/>
    <col min="13059" max="13059" width="19.7109375" style="23" customWidth="1"/>
    <col min="13060" max="13312" width="9.140625" style="23"/>
    <col min="13313" max="13313" width="39.7109375" style="23" bestFit="1" customWidth="1"/>
    <col min="13314" max="13314" width="32.140625" style="23" customWidth="1"/>
    <col min="13315" max="13315" width="19.7109375" style="23" customWidth="1"/>
    <col min="13316" max="13568" width="9.140625" style="23"/>
    <col min="13569" max="13569" width="39.7109375" style="23" bestFit="1" customWidth="1"/>
    <col min="13570" max="13570" width="32.140625" style="23" customWidth="1"/>
    <col min="13571" max="13571" width="19.7109375" style="23" customWidth="1"/>
    <col min="13572" max="13824" width="9.140625" style="23"/>
    <col min="13825" max="13825" width="39.7109375" style="23" bestFit="1" customWidth="1"/>
    <col min="13826" max="13826" width="32.140625" style="23" customWidth="1"/>
    <col min="13827" max="13827" width="19.7109375" style="23" customWidth="1"/>
    <col min="13828" max="14080" width="9.140625" style="23"/>
    <col min="14081" max="14081" width="39.7109375" style="23" bestFit="1" customWidth="1"/>
    <col min="14082" max="14082" width="32.140625" style="23" customWidth="1"/>
    <col min="14083" max="14083" width="19.7109375" style="23" customWidth="1"/>
    <col min="14084" max="14336" width="9.140625" style="23"/>
    <col min="14337" max="14337" width="39.7109375" style="23" bestFit="1" customWidth="1"/>
    <col min="14338" max="14338" width="32.140625" style="23" customWidth="1"/>
    <col min="14339" max="14339" width="19.7109375" style="23" customWidth="1"/>
    <col min="14340" max="14592" width="9.140625" style="23"/>
    <col min="14593" max="14593" width="39.7109375" style="23" bestFit="1" customWidth="1"/>
    <col min="14594" max="14594" width="32.140625" style="23" customWidth="1"/>
    <col min="14595" max="14595" width="19.7109375" style="23" customWidth="1"/>
    <col min="14596" max="14848" width="9.140625" style="23"/>
    <col min="14849" max="14849" width="39.7109375" style="23" bestFit="1" customWidth="1"/>
    <col min="14850" max="14850" width="32.140625" style="23" customWidth="1"/>
    <col min="14851" max="14851" width="19.7109375" style="23" customWidth="1"/>
    <col min="14852" max="15104" width="9.140625" style="23"/>
    <col min="15105" max="15105" width="39.7109375" style="23" bestFit="1" customWidth="1"/>
    <col min="15106" max="15106" width="32.140625" style="23" customWidth="1"/>
    <col min="15107" max="15107" width="19.7109375" style="23" customWidth="1"/>
    <col min="15108" max="15360" width="9.140625" style="23"/>
    <col min="15361" max="15361" width="39.7109375" style="23" bestFit="1" customWidth="1"/>
    <col min="15362" max="15362" width="32.140625" style="23" customWidth="1"/>
    <col min="15363" max="15363" width="19.7109375" style="23" customWidth="1"/>
    <col min="15364" max="15616" width="9.140625" style="23"/>
    <col min="15617" max="15617" width="39.7109375" style="23" bestFit="1" customWidth="1"/>
    <col min="15618" max="15618" width="32.140625" style="23" customWidth="1"/>
    <col min="15619" max="15619" width="19.7109375" style="23" customWidth="1"/>
    <col min="15620" max="15872" width="9.140625" style="23"/>
    <col min="15873" max="15873" width="39.7109375" style="23" bestFit="1" customWidth="1"/>
    <col min="15874" max="15874" width="32.140625" style="23" customWidth="1"/>
    <col min="15875" max="15875" width="19.7109375" style="23" customWidth="1"/>
    <col min="15876" max="16128" width="9.140625" style="23"/>
    <col min="16129" max="16129" width="39.7109375" style="23" bestFit="1" customWidth="1"/>
    <col min="16130" max="16130" width="32.140625" style="23" customWidth="1"/>
    <col min="16131" max="16131" width="19.7109375" style="23" customWidth="1"/>
    <col min="16132" max="16384" width="9.140625" style="23"/>
  </cols>
  <sheetData>
    <row r="1" spans="1:8" ht="48" customHeight="1">
      <c r="A1" s="582" t="s">
        <v>127</v>
      </c>
      <c r="B1" s="582"/>
      <c r="C1" s="582"/>
    </row>
    <row r="2" spans="1:8">
      <c r="A2" s="583"/>
      <c r="B2" s="583"/>
      <c r="C2" s="583"/>
    </row>
    <row r="3" spans="1:8">
      <c r="A3" s="275"/>
      <c r="B3" s="275"/>
      <c r="C3" s="275"/>
    </row>
    <row r="4" spans="1:8">
      <c r="A4" s="275"/>
      <c r="B4" s="275"/>
      <c r="C4" s="275"/>
    </row>
    <row r="5" spans="1:8">
      <c r="A5" s="275"/>
      <c r="B5" s="275"/>
      <c r="C5" s="275"/>
    </row>
    <row r="6" spans="1:8">
      <c r="A6" s="15"/>
      <c r="B6" s="26"/>
      <c r="C6" s="16"/>
    </row>
    <row r="7" spans="1:8" s="42" customFormat="1" ht="12.75">
      <c r="A7" s="3" t="s">
        <v>100</v>
      </c>
      <c r="B7" s="4">
        <v>2023</v>
      </c>
      <c r="C7" s="1"/>
      <c r="E7" s="1"/>
    </row>
    <row r="8" spans="1:8" s="42" customFormat="1" ht="12.75">
      <c r="A8" s="3" t="s">
        <v>101</v>
      </c>
      <c r="B8" s="4" t="s">
        <v>102</v>
      </c>
      <c r="C8" s="1"/>
      <c r="E8" s="1"/>
    </row>
    <row r="9" spans="1:8" s="42" customFormat="1" ht="12.75">
      <c r="A9" s="3" t="s">
        <v>103</v>
      </c>
      <c r="B9" s="4" t="s">
        <v>104</v>
      </c>
      <c r="C9" s="1"/>
      <c r="E9" s="1"/>
    </row>
    <row r="10" spans="1:8" s="42" customFormat="1" ht="27" customHeight="1">
      <c r="A10" s="3" t="s">
        <v>105</v>
      </c>
      <c r="B10" s="581" t="s">
        <v>90</v>
      </c>
      <c r="C10" s="581"/>
      <c r="E10" s="1"/>
    </row>
    <row r="11" spans="1:8" s="42" customFormat="1" ht="12.75">
      <c r="A11" s="3" t="s">
        <v>106</v>
      </c>
      <c r="B11" s="4" t="s">
        <v>107</v>
      </c>
      <c r="C11" s="1"/>
      <c r="E11" s="1"/>
    </row>
    <row r="12" spans="1:8" s="42" customFormat="1" ht="12.75">
      <c r="A12" s="4" t="s">
        <v>298</v>
      </c>
      <c r="B12" s="42" t="s">
        <v>474</v>
      </c>
      <c r="C12" s="1"/>
      <c r="E12" s="1"/>
      <c r="F12" s="1"/>
      <c r="G12" s="1"/>
      <c r="H12" s="1"/>
    </row>
    <row r="13" spans="1:8" s="42" customFormat="1" ht="13.5">
      <c r="A13" s="301"/>
      <c r="B13" s="301"/>
      <c r="C13" s="302"/>
    </row>
    <row r="14" spans="1:8" s="42" customFormat="1" ht="75" customHeight="1">
      <c r="A14" s="290" t="s">
        <v>128</v>
      </c>
      <c r="B14" s="290" t="s">
        <v>129</v>
      </c>
      <c r="C14" s="290" t="s">
        <v>130</v>
      </c>
    </row>
    <row r="15" spans="1:8" s="42" customFormat="1" ht="12.75">
      <c r="A15" s="48">
        <v>1</v>
      </c>
      <c r="B15" s="48">
        <v>2</v>
      </c>
      <c r="C15" s="48">
        <v>3</v>
      </c>
    </row>
    <row r="16" spans="1:8">
      <c r="A16" s="18" t="s">
        <v>3</v>
      </c>
      <c r="B16" s="17" t="s">
        <v>4</v>
      </c>
      <c r="C16" s="19" t="s">
        <v>3</v>
      </c>
    </row>
    <row r="17" spans="1:6">
      <c r="A17" s="18"/>
      <c r="B17" s="17"/>
      <c r="C17" s="19"/>
    </row>
    <row r="18" spans="1:6">
      <c r="A18" s="20">
        <f>F20</f>
        <v>180824.47014406495</v>
      </c>
      <c r="B18" s="21">
        <v>3.5</v>
      </c>
      <c r="C18" s="22">
        <f>(A18*B18)/100</f>
        <v>6328.8564550422734</v>
      </c>
      <c r="F18" s="525">
        <f>'пр47-159'!C20</f>
        <v>200916.07793784994</v>
      </c>
    </row>
    <row r="19" spans="1:6">
      <c r="C19" s="24"/>
      <c r="F19" s="23">
        <f>F18*10%</f>
        <v>20091.607793784995</v>
      </c>
    </row>
    <row r="20" spans="1:6">
      <c r="A20" s="27"/>
      <c r="B20" s="27"/>
      <c r="C20" s="27"/>
      <c r="F20" s="525">
        <f>F18-F19</f>
        <v>180824.47014406495</v>
      </c>
    </row>
    <row r="21" spans="1:6">
      <c r="A21" s="27"/>
      <c r="B21" s="27"/>
      <c r="C21" s="27"/>
    </row>
    <row r="22" spans="1:6">
      <c r="A22" s="27"/>
      <c r="B22" s="28"/>
      <c r="C22" s="27"/>
    </row>
    <row r="23" spans="1:6" s="25" customFormat="1">
      <c r="A23" s="239" t="s">
        <v>2</v>
      </c>
      <c r="C23" s="239" t="s">
        <v>82</v>
      </c>
    </row>
    <row r="25" spans="1:6">
      <c r="A25" s="25" t="s">
        <v>95</v>
      </c>
      <c r="B25" s="25"/>
      <c r="C25" s="25" t="s">
        <v>71</v>
      </c>
    </row>
  </sheetData>
  <mergeCells count="3">
    <mergeCell ref="A1:C1"/>
    <mergeCell ref="A2:C2"/>
    <mergeCell ref="B10:C10"/>
  </mergeCells>
  <pageMargins left="0.78740157480314965" right="0.19685039370078741" top="0.74803149606299213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5:C29"/>
  <sheetViews>
    <sheetView topLeftCell="A10" zoomScale="75" workbookViewId="0">
      <selection activeCell="B15" sqref="B15"/>
    </sheetView>
  </sheetViews>
  <sheetFormatPr defaultRowHeight="15.75"/>
  <cols>
    <col min="1" max="1" width="31.28515625" style="23" customWidth="1"/>
    <col min="2" max="2" width="27.7109375" style="23" customWidth="1"/>
    <col min="3" max="3" width="25.85546875" style="23" customWidth="1"/>
    <col min="4" max="227" width="9.140625" style="23"/>
    <col min="228" max="228" width="39.7109375" style="23" bestFit="1" customWidth="1"/>
    <col min="229" max="229" width="32.140625" style="23" customWidth="1"/>
    <col min="230" max="230" width="19.7109375" style="23" customWidth="1"/>
    <col min="231" max="483" width="9.140625" style="23"/>
    <col min="484" max="484" width="39.7109375" style="23" bestFit="1" customWidth="1"/>
    <col min="485" max="485" width="32.140625" style="23" customWidth="1"/>
    <col min="486" max="486" width="19.7109375" style="23" customWidth="1"/>
    <col min="487" max="739" width="9.140625" style="23"/>
    <col min="740" max="740" width="39.7109375" style="23" bestFit="1" customWidth="1"/>
    <col min="741" max="741" width="32.140625" style="23" customWidth="1"/>
    <col min="742" max="742" width="19.7109375" style="23" customWidth="1"/>
    <col min="743" max="995" width="9.140625" style="23"/>
    <col min="996" max="996" width="39.7109375" style="23" bestFit="1" customWidth="1"/>
    <col min="997" max="997" width="32.140625" style="23" customWidth="1"/>
    <col min="998" max="998" width="19.7109375" style="23" customWidth="1"/>
    <col min="999" max="1251" width="9.140625" style="23"/>
    <col min="1252" max="1252" width="39.7109375" style="23" bestFit="1" customWidth="1"/>
    <col min="1253" max="1253" width="32.140625" style="23" customWidth="1"/>
    <col min="1254" max="1254" width="19.7109375" style="23" customWidth="1"/>
    <col min="1255" max="1507" width="9.140625" style="23"/>
    <col min="1508" max="1508" width="39.7109375" style="23" bestFit="1" customWidth="1"/>
    <col min="1509" max="1509" width="32.140625" style="23" customWidth="1"/>
    <col min="1510" max="1510" width="19.7109375" style="23" customWidth="1"/>
    <col min="1511" max="1763" width="9.140625" style="23"/>
    <col min="1764" max="1764" width="39.7109375" style="23" bestFit="1" customWidth="1"/>
    <col min="1765" max="1765" width="32.140625" style="23" customWidth="1"/>
    <col min="1766" max="1766" width="19.7109375" style="23" customWidth="1"/>
    <col min="1767" max="2019" width="9.140625" style="23"/>
    <col min="2020" max="2020" width="39.7109375" style="23" bestFit="1" customWidth="1"/>
    <col min="2021" max="2021" width="32.140625" style="23" customWidth="1"/>
    <col min="2022" max="2022" width="19.7109375" style="23" customWidth="1"/>
    <col min="2023" max="2275" width="9.140625" style="23"/>
    <col min="2276" max="2276" width="39.7109375" style="23" bestFit="1" customWidth="1"/>
    <col min="2277" max="2277" width="32.140625" style="23" customWidth="1"/>
    <col min="2278" max="2278" width="19.7109375" style="23" customWidth="1"/>
    <col min="2279" max="2531" width="9.140625" style="23"/>
    <col min="2532" max="2532" width="39.7109375" style="23" bestFit="1" customWidth="1"/>
    <col min="2533" max="2533" width="32.140625" style="23" customWidth="1"/>
    <col min="2534" max="2534" width="19.7109375" style="23" customWidth="1"/>
    <col min="2535" max="2787" width="9.140625" style="23"/>
    <col min="2788" max="2788" width="39.7109375" style="23" bestFit="1" customWidth="1"/>
    <col min="2789" max="2789" width="32.140625" style="23" customWidth="1"/>
    <col min="2790" max="2790" width="19.7109375" style="23" customWidth="1"/>
    <col min="2791" max="3043" width="9.140625" style="23"/>
    <col min="3044" max="3044" width="39.7109375" style="23" bestFit="1" customWidth="1"/>
    <col min="3045" max="3045" width="32.140625" style="23" customWidth="1"/>
    <col min="3046" max="3046" width="19.7109375" style="23" customWidth="1"/>
    <col min="3047" max="3299" width="9.140625" style="23"/>
    <col min="3300" max="3300" width="39.7109375" style="23" bestFit="1" customWidth="1"/>
    <col min="3301" max="3301" width="32.140625" style="23" customWidth="1"/>
    <col min="3302" max="3302" width="19.7109375" style="23" customWidth="1"/>
    <col min="3303" max="3555" width="9.140625" style="23"/>
    <col min="3556" max="3556" width="39.7109375" style="23" bestFit="1" customWidth="1"/>
    <col min="3557" max="3557" width="32.140625" style="23" customWidth="1"/>
    <col min="3558" max="3558" width="19.7109375" style="23" customWidth="1"/>
    <col min="3559" max="3811" width="9.140625" style="23"/>
    <col min="3812" max="3812" width="39.7109375" style="23" bestFit="1" customWidth="1"/>
    <col min="3813" max="3813" width="32.140625" style="23" customWidth="1"/>
    <col min="3814" max="3814" width="19.7109375" style="23" customWidth="1"/>
    <col min="3815" max="4067" width="9.140625" style="23"/>
    <col min="4068" max="4068" width="39.7109375" style="23" bestFit="1" customWidth="1"/>
    <col min="4069" max="4069" width="32.140625" style="23" customWidth="1"/>
    <col min="4070" max="4070" width="19.7109375" style="23" customWidth="1"/>
    <col min="4071" max="4323" width="9.140625" style="23"/>
    <col min="4324" max="4324" width="39.7109375" style="23" bestFit="1" customWidth="1"/>
    <col min="4325" max="4325" width="32.140625" style="23" customWidth="1"/>
    <col min="4326" max="4326" width="19.7109375" style="23" customWidth="1"/>
    <col min="4327" max="4579" width="9.140625" style="23"/>
    <col min="4580" max="4580" width="39.7109375" style="23" bestFit="1" customWidth="1"/>
    <col min="4581" max="4581" width="32.140625" style="23" customWidth="1"/>
    <col min="4582" max="4582" width="19.7109375" style="23" customWidth="1"/>
    <col min="4583" max="4835" width="9.140625" style="23"/>
    <col min="4836" max="4836" width="39.7109375" style="23" bestFit="1" customWidth="1"/>
    <col min="4837" max="4837" width="32.140625" style="23" customWidth="1"/>
    <col min="4838" max="4838" width="19.7109375" style="23" customWidth="1"/>
    <col min="4839" max="5091" width="9.140625" style="23"/>
    <col min="5092" max="5092" width="39.7109375" style="23" bestFit="1" customWidth="1"/>
    <col min="5093" max="5093" width="32.140625" style="23" customWidth="1"/>
    <col min="5094" max="5094" width="19.7109375" style="23" customWidth="1"/>
    <col min="5095" max="5347" width="9.140625" style="23"/>
    <col min="5348" max="5348" width="39.7109375" style="23" bestFit="1" customWidth="1"/>
    <col min="5349" max="5349" width="32.140625" style="23" customWidth="1"/>
    <col min="5350" max="5350" width="19.7109375" style="23" customWidth="1"/>
    <col min="5351" max="5603" width="9.140625" style="23"/>
    <col min="5604" max="5604" width="39.7109375" style="23" bestFit="1" customWidth="1"/>
    <col min="5605" max="5605" width="32.140625" style="23" customWidth="1"/>
    <col min="5606" max="5606" width="19.7109375" style="23" customWidth="1"/>
    <col min="5607" max="5859" width="9.140625" style="23"/>
    <col min="5860" max="5860" width="39.7109375" style="23" bestFit="1" customWidth="1"/>
    <col min="5861" max="5861" width="32.140625" style="23" customWidth="1"/>
    <col min="5862" max="5862" width="19.7109375" style="23" customWidth="1"/>
    <col min="5863" max="6115" width="9.140625" style="23"/>
    <col min="6116" max="6116" width="39.7109375" style="23" bestFit="1" customWidth="1"/>
    <col min="6117" max="6117" width="32.140625" style="23" customWidth="1"/>
    <col min="6118" max="6118" width="19.7109375" style="23" customWidth="1"/>
    <col min="6119" max="6371" width="9.140625" style="23"/>
    <col min="6372" max="6372" width="39.7109375" style="23" bestFit="1" customWidth="1"/>
    <col min="6373" max="6373" width="32.140625" style="23" customWidth="1"/>
    <col min="6374" max="6374" width="19.7109375" style="23" customWidth="1"/>
    <col min="6375" max="6627" width="9.140625" style="23"/>
    <col min="6628" max="6628" width="39.7109375" style="23" bestFit="1" customWidth="1"/>
    <col min="6629" max="6629" width="32.140625" style="23" customWidth="1"/>
    <col min="6630" max="6630" width="19.7109375" style="23" customWidth="1"/>
    <col min="6631" max="6883" width="9.140625" style="23"/>
    <col min="6884" max="6884" width="39.7109375" style="23" bestFit="1" customWidth="1"/>
    <col min="6885" max="6885" width="32.140625" style="23" customWidth="1"/>
    <col min="6886" max="6886" width="19.7109375" style="23" customWidth="1"/>
    <col min="6887" max="7139" width="9.140625" style="23"/>
    <col min="7140" max="7140" width="39.7109375" style="23" bestFit="1" customWidth="1"/>
    <col min="7141" max="7141" width="32.140625" style="23" customWidth="1"/>
    <col min="7142" max="7142" width="19.7109375" style="23" customWidth="1"/>
    <col min="7143" max="7395" width="9.140625" style="23"/>
    <col min="7396" max="7396" width="39.7109375" style="23" bestFit="1" customWidth="1"/>
    <col min="7397" max="7397" width="32.140625" style="23" customWidth="1"/>
    <col min="7398" max="7398" width="19.7109375" style="23" customWidth="1"/>
    <col min="7399" max="7651" width="9.140625" style="23"/>
    <col min="7652" max="7652" width="39.7109375" style="23" bestFit="1" customWidth="1"/>
    <col min="7653" max="7653" width="32.140625" style="23" customWidth="1"/>
    <col min="7654" max="7654" width="19.7109375" style="23" customWidth="1"/>
    <col min="7655" max="7907" width="9.140625" style="23"/>
    <col min="7908" max="7908" width="39.7109375" style="23" bestFit="1" customWidth="1"/>
    <col min="7909" max="7909" width="32.140625" style="23" customWidth="1"/>
    <col min="7910" max="7910" width="19.7109375" style="23" customWidth="1"/>
    <col min="7911" max="8163" width="9.140625" style="23"/>
    <col min="8164" max="8164" width="39.7109375" style="23" bestFit="1" customWidth="1"/>
    <col min="8165" max="8165" width="32.140625" style="23" customWidth="1"/>
    <col min="8166" max="8166" width="19.7109375" style="23" customWidth="1"/>
    <col min="8167" max="8419" width="9.140625" style="23"/>
    <col min="8420" max="8420" width="39.7109375" style="23" bestFit="1" customWidth="1"/>
    <col min="8421" max="8421" width="32.140625" style="23" customWidth="1"/>
    <col min="8422" max="8422" width="19.7109375" style="23" customWidth="1"/>
    <col min="8423" max="8675" width="9.140625" style="23"/>
    <col min="8676" max="8676" width="39.7109375" style="23" bestFit="1" customWidth="1"/>
    <col min="8677" max="8677" width="32.140625" style="23" customWidth="1"/>
    <col min="8678" max="8678" width="19.7109375" style="23" customWidth="1"/>
    <col min="8679" max="8931" width="9.140625" style="23"/>
    <col min="8932" max="8932" width="39.7109375" style="23" bestFit="1" customWidth="1"/>
    <col min="8933" max="8933" width="32.140625" style="23" customWidth="1"/>
    <col min="8934" max="8934" width="19.7109375" style="23" customWidth="1"/>
    <col min="8935" max="9187" width="9.140625" style="23"/>
    <col min="9188" max="9188" width="39.7109375" style="23" bestFit="1" customWidth="1"/>
    <col min="9189" max="9189" width="32.140625" style="23" customWidth="1"/>
    <col min="9190" max="9190" width="19.7109375" style="23" customWidth="1"/>
    <col min="9191" max="9443" width="9.140625" style="23"/>
    <col min="9444" max="9444" width="39.7109375" style="23" bestFit="1" customWidth="1"/>
    <col min="9445" max="9445" width="32.140625" style="23" customWidth="1"/>
    <col min="9446" max="9446" width="19.7109375" style="23" customWidth="1"/>
    <col min="9447" max="9699" width="9.140625" style="23"/>
    <col min="9700" max="9700" width="39.7109375" style="23" bestFit="1" customWidth="1"/>
    <col min="9701" max="9701" width="32.140625" style="23" customWidth="1"/>
    <col min="9702" max="9702" width="19.7109375" style="23" customWidth="1"/>
    <col min="9703" max="9955" width="9.140625" style="23"/>
    <col min="9956" max="9956" width="39.7109375" style="23" bestFit="1" customWidth="1"/>
    <col min="9957" max="9957" width="32.140625" style="23" customWidth="1"/>
    <col min="9958" max="9958" width="19.7109375" style="23" customWidth="1"/>
    <col min="9959" max="10211" width="9.140625" style="23"/>
    <col min="10212" max="10212" width="39.7109375" style="23" bestFit="1" customWidth="1"/>
    <col min="10213" max="10213" width="32.140625" style="23" customWidth="1"/>
    <col min="10214" max="10214" width="19.7109375" style="23" customWidth="1"/>
    <col min="10215" max="10467" width="9.140625" style="23"/>
    <col min="10468" max="10468" width="39.7109375" style="23" bestFit="1" customWidth="1"/>
    <col min="10469" max="10469" width="32.140625" style="23" customWidth="1"/>
    <col min="10470" max="10470" width="19.7109375" style="23" customWidth="1"/>
    <col min="10471" max="10723" width="9.140625" style="23"/>
    <col min="10724" max="10724" width="39.7109375" style="23" bestFit="1" customWidth="1"/>
    <col min="10725" max="10725" width="32.140625" style="23" customWidth="1"/>
    <col min="10726" max="10726" width="19.7109375" style="23" customWidth="1"/>
    <col min="10727" max="10979" width="9.140625" style="23"/>
    <col min="10980" max="10980" width="39.7109375" style="23" bestFit="1" customWidth="1"/>
    <col min="10981" max="10981" width="32.140625" style="23" customWidth="1"/>
    <col min="10982" max="10982" width="19.7109375" style="23" customWidth="1"/>
    <col min="10983" max="11235" width="9.140625" style="23"/>
    <col min="11236" max="11236" width="39.7109375" style="23" bestFit="1" customWidth="1"/>
    <col min="11237" max="11237" width="32.140625" style="23" customWidth="1"/>
    <col min="11238" max="11238" width="19.7109375" style="23" customWidth="1"/>
    <col min="11239" max="11491" width="9.140625" style="23"/>
    <col min="11492" max="11492" width="39.7109375" style="23" bestFit="1" customWidth="1"/>
    <col min="11493" max="11493" width="32.140625" style="23" customWidth="1"/>
    <col min="11494" max="11494" width="19.7109375" style="23" customWidth="1"/>
    <col min="11495" max="11747" width="9.140625" style="23"/>
    <col min="11748" max="11748" width="39.7109375" style="23" bestFit="1" customWidth="1"/>
    <col min="11749" max="11749" width="32.140625" style="23" customWidth="1"/>
    <col min="11750" max="11750" width="19.7109375" style="23" customWidth="1"/>
    <col min="11751" max="12003" width="9.140625" style="23"/>
    <col min="12004" max="12004" width="39.7109375" style="23" bestFit="1" customWidth="1"/>
    <col min="12005" max="12005" width="32.140625" style="23" customWidth="1"/>
    <col min="12006" max="12006" width="19.7109375" style="23" customWidth="1"/>
    <col min="12007" max="12259" width="9.140625" style="23"/>
    <col min="12260" max="12260" width="39.7109375" style="23" bestFit="1" customWidth="1"/>
    <col min="12261" max="12261" width="32.140625" style="23" customWidth="1"/>
    <col min="12262" max="12262" width="19.7109375" style="23" customWidth="1"/>
    <col min="12263" max="12515" width="9.140625" style="23"/>
    <col min="12516" max="12516" width="39.7109375" style="23" bestFit="1" customWidth="1"/>
    <col min="12517" max="12517" width="32.140625" style="23" customWidth="1"/>
    <col min="12518" max="12518" width="19.7109375" style="23" customWidth="1"/>
    <col min="12519" max="12771" width="9.140625" style="23"/>
    <col min="12772" max="12772" width="39.7109375" style="23" bestFit="1" customWidth="1"/>
    <col min="12773" max="12773" width="32.140625" style="23" customWidth="1"/>
    <col min="12774" max="12774" width="19.7109375" style="23" customWidth="1"/>
    <col min="12775" max="13027" width="9.140625" style="23"/>
    <col min="13028" max="13028" width="39.7109375" style="23" bestFit="1" customWidth="1"/>
    <col min="13029" max="13029" width="32.140625" style="23" customWidth="1"/>
    <col min="13030" max="13030" width="19.7109375" style="23" customWidth="1"/>
    <col min="13031" max="13283" width="9.140625" style="23"/>
    <col min="13284" max="13284" width="39.7109375" style="23" bestFit="1" customWidth="1"/>
    <col min="13285" max="13285" width="32.140625" style="23" customWidth="1"/>
    <col min="13286" max="13286" width="19.7109375" style="23" customWidth="1"/>
    <col min="13287" max="13539" width="9.140625" style="23"/>
    <col min="13540" max="13540" width="39.7109375" style="23" bestFit="1" customWidth="1"/>
    <col min="13541" max="13541" width="32.140625" style="23" customWidth="1"/>
    <col min="13542" max="13542" width="19.7109375" style="23" customWidth="1"/>
    <col min="13543" max="13795" width="9.140625" style="23"/>
    <col min="13796" max="13796" width="39.7109375" style="23" bestFit="1" customWidth="1"/>
    <col min="13797" max="13797" width="32.140625" style="23" customWidth="1"/>
    <col min="13798" max="13798" width="19.7109375" style="23" customWidth="1"/>
    <col min="13799" max="14051" width="9.140625" style="23"/>
    <col min="14052" max="14052" width="39.7109375" style="23" bestFit="1" customWidth="1"/>
    <col min="14053" max="14053" width="32.140625" style="23" customWidth="1"/>
    <col min="14054" max="14054" width="19.7109375" style="23" customWidth="1"/>
    <col min="14055" max="14307" width="9.140625" style="23"/>
    <col min="14308" max="14308" width="39.7109375" style="23" bestFit="1" customWidth="1"/>
    <col min="14309" max="14309" width="32.140625" style="23" customWidth="1"/>
    <col min="14310" max="14310" width="19.7109375" style="23" customWidth="1"/>
    <col min="14311" max="14563" width="9.140625" style="23"/>
    <col min="14564" max="14564" width="39.7109375" style="23" bestFit="1" customWidth="1"/>
    <col min="14565" max="14565" width="32.140625" style="23" customWidth="1"/>
    <col min="14566" max="14566" width="19.7109375" style="23" customWidth="1"/>
    <col min="14567" max="14819" width="9.140625" style="23"/>
    <col min="14820" max="14820" width="39.7109375" style="23" bestFit="1" customWidth="1"/>
    <col min="14821" max="14821" width="32.140625" style="23" customWidth="1"/>
    <col min="14822" max="14822" width="19.7109375" style="23" customWidth="1"/>
    <col min="14823" max="15075" width="9.140625" style="23"/>
    <col min="15076" max="15076" width="39.7109375" style="23" bestFit="1" customWidth="1"/>
    <col min="15077" max="15077" width="32.140625" style="23" customWidth="1"/>
    <col min="15078" max="15078" width="19.7109375" style="23" customWidth="1"/>
    <col min="15079" max="15331" width="9.140625" style="23"/>
    <col min="15332" max="15332" width="39.7109375" style="23" bestFit="1" customWidth="1"/>
    <col min="15333" max="15333" width="32.140625" style="23" customWidth="1"/>
    <col min="15334" max="15334" width="19.7109375" style="23" customWidth="1"/>
    <col min="15335" max="15587" width="9.140625" style="23"/>
    <col min="15588" max="15588" width="39.7109375" style="23" bestFit="1" customWidth="1"/>
    <col min="15589" max="15589" width="32.140625" style="23" customWidth="1"/>
    <col min="15590" max="15590" width="19.7109375" style="23" customWidth="1"/>
    <col min="15591" max="15843" width="9.140625" style="23"/>
    <col min="15844" max="15844" width="39.7109375" style="23" bestFit="1" customWidth="1"/>
    <col min="15845" max="15845" width="32.140625" style="23" customWidth="1"/>
    <col min="15846" max="15846" width="19.7109375" style="23" customWidth="1"/>
    <col min="15847" max="16099" width="9.140625" style="23"/>
    <col min="16100" max="16100" width="39.7109375" style="23" bestFit="1" customWidth="1"/>
    <col min="16101" max="16101" width="32.140625" style="23" customWidth="1"/>
    <col min="16102" max="16102" width="19.7109375" style="23" customWidth="1"/>
    <col min="16103" max="16384" width="9.140625" style="23"/>
  </cols>
  <sheetData>
    <row r="5" spans="1:3" ht="42.75" customHeight="1">
      <c r="A5" s="584" t="s">
        <v>134</v>
      </c>
      <c r="B5" s="584"/>
    </row>
    <row r="7" spans="1:3">
      <c r="A7" s="583"/>
      <c r="B7" s="583"/>
      <c r="C7" s="583"/>
    </row>
    <row r="8" spans="1:3">
      <c r="A8" s="583"/>
      <c r="B8" s="583"/>
      <c r="C8" s="583"/>
    </row>
    <row r="9" spans="1:3">
      <c r="A9" s="179"/>
      <c r="B9" s="179"/>
      <c r="C9" s="179"/>
    </row>
    <row r="10" spans="1:3" s="42" customFormat="1" ht="12.75">
      <c r="A10" s="3" t="s">
        <v>100</v>
      </c>
      <c r="B10" s="4">
        <v>2023</v>
      </c>
      <c r="C10" s="1"/>
    </row>
    <row r="11" spans="1:3" s="42" customFormat="1" ht="12.75">
      <c r="A11" s="3" t="s">
        <v>101</v>
      </c>
      <c r="B11" s="4" t="s">
        <v>102</v>
      </c>
      <c r="C11" s="1"/>
    </row>
    <row r="12" spans="1:3" s="42" customFormat="1" ht="12.75">
      <c r="A12" s="3" t="s">
        <v>103</v>
      </c>
      <c r="B12" s="4" t="s">
        <v>104</v>
      </c>
      <c r="C12" s="1"/>
    </row>
    <row r="13" spans="1:3" s="42" customFormat="1" ht="36.75" customHeight="1">
      <c r="A13" s="3" t="s">
        <v>105</v>
      </c>
      <c r="B13" s="581" t="s">
        <v>90</v>
      </c>
      <c r="C13" s="581"/>
    </row>
    <row r="14" spans="1:3" s="42" customFormat="1" ht="12.75">
      <c r="A14" s="3" t="s">
        <v>106</v>
      </c>
      <c r="B14" s="4" t="s">
        <v>107</v>
      </c>
      <c r="C14" s="1"/>
    </row>
    <row r="15" spans="1:3" s="42" customFormat="1" ht="12.75">
      <c r="A15" s="4" t="s">
        <v>298</v>
      </c>
      <c r="B15" s="42" t="s">
        <v>474</v>
      </c>
      <c r="C15" s="1"/>
    </row>
    <row r="16" spans="1:3" s="42" customFormat="1" ht="12.75">
      <c r="A16" s="44"/>
      <c r="C16" s="304"/>
    </row>
    <row r="17" spans="1:3" s="42" customFormat="1" ht="13.5">
      <c r="A17" s="301"/>
      <c r="B17" s="301"/>
      <c r="C17" s="302"/>
    </row>
    <row r="18" spans="1:3" s="42" customFormat="1" ht="68.25" customHeight="1">
      <c r="A18" s="290" t="s">
        <v>135</v>
      </c>
      <c r="B18" s="290" t="s">
        <v>136</v>
      </c>
      <c r="C18" s="290" t="s">
        <v>137</v>
      </c>
    </row>
    <row r="19" spans="1:3" s="42" customFormat="1" ht="12.75">
      <c r="A19" s="48">
        <v>1</v>
      </c>
      <c r="B19" s="48">
        <v>2</v>
      </c>
      <c r="C19" s="48">
        <v>3</v>
      </c>
    </row>
    <row r="20" spans="1:3">
      <c r="A20" s="17" t="s">
        <v>110</v>
      </c>
      <c r="B20" s="17" t="s">
        <v>4</v>
      </c>
      <c r="C20" s="19" t="s">
        <v>110</v>
      </c>
    </row>
    <row r="21" spans="1:3">
      <c r="A21" s="18"/>
      <c r="B21" s="17"/>
      <c r="C21" s="19"/>
    </row>
    <row r="22" spans="1:3">
      <c r="A22" s="20">
        <f>'пр47-159'!C20</f>
        <v>200916.07793784994</v>
      </c>
      <c r="B22" s="21">
        <v>3</v>
      </c>
      <c r="C22" s="22">
        <f>(A22*B22)/100</f>
        <v>6027.4823381354981</v>
      </c>
    </row>
    <row r="23" spans="1:3">
      <c r="C23" s="24"/>
    </row>
    <row r="24" spans="1:3">
      <c r="A24" s="27"/>
      <c r="B24" s="27"/>
      <c r="C24" s="27"/>
    </row>
    <row r="25" spans="1:3">
      <c r="A25" s="27"/>
      <c r="B25" s="27"/>
      <c r="C25" s="27"/>
    </row>
    <row r="26" spans="1:3">
      <c r="A26" s="27"/>
      <c r="B26" s="28"/>
      <c r="C26" s="27"/>
    </row>
    <row r="27" spans="1:3">
      <c r="A27" s="239" t="s">
        <v>2</v>
      </c>
      <c r="B27" s="25"/>
      <c r="C27" s="239" t="s">
        <v>82</v>
      </c>
    </row>
    <row r="29" spans="1:3">
      <c r="A29" s="25" t="s">
        <v>95</v>
      </c>
      <c r="B29" s="25"/>
      <c r="C29" s="25" t="s">
        <v>71</v>
      </c>
    </row>
  </sheetData>
  <mergeCells count="4">
    <mergeCell ref="A5:B5"/>
    <mergeCell ref="B13:C13"/>
    <mergeCell ref="A7:C7"/>
    <mergeCell ref="A8:C8"/>
  </mergeCells>
  <pageMargins left="0.78740157480314965" right="0.39370078740157483" top="0.7480314960629921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общ без пов</vt:lpstr>
      <vt:lpstr>расчет 100%</vt:lpstr>
      <vt:lpstr>расч квал кат</vt:lpstr>
      <vt:lpstr>магистр</vt:lpstr>
      <vt:lpstr>111 непедаг</vt:lpstr>
      <vt:lpstr>113</vt:lpstr>
      <vt:lpstr>121</vt:lpstr>
      <vt:lpstr>122</vt:lpstr>
      <vt:lpstr>соц.страх</vt:lpstr>
      <vt:lpstr>123</vt:lpstr>
      <vt:lpstr>139гсм</vt:lpstr>
      <vt:lpstr>139канц.хоз</vt:lpstr>
      <vt:lpstr>су</vt:lpstr>
      <vt:lpstr>эл</vt:lpstr>
      <vt:lpstr>теп</vt:lpstr>
      <vt:lpstr>142</vt:lpstr>
      <vt:lpstr>146</vt:lpstr>
      <vt:lpstr>151</vt:lpstr>
      <vt:lpstr>159</vt:lpstr>
      <vt:lpstr>пр47-159</vt:lpstr>
      <vt:lpstr>пр47</vt:lpstr>
      <vt:lpstr>пр50</vt:lpstr>
      <vt:lpstr>'расч квал кат'!Область_печати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2023-04-14T06:17:18Z</cp:lastPrinted>
  <dcterms:created xsi:type="dcterms:W3CDTF">2015-04-09T08:53:47Z</dcterms:created>
  <dcterms:modified xsi:type="dcterms:W3CDTF">2023-04-18T09:05:08Z</dcterms:modified>
</cp:coreProperties>
</file>